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Rekapitulácia stavby" sheetId="1" r:id="rId1"/>
    <sheet name="1 - Hala 1" sheetId="2" r:id="rId2"/>
    <sheet name="2 - Hala 3-7 - oblúkové s..." sheetId="3" r:id="rId3"/>
    <sheet name="3 - Hala 3-7 - shedové sv..." sheetId="4" r:id="rId4"/>
    <sheet name="4 - Hala 2" sheetId="5" r:id="rId5"/>
    <sheet name="5 - Hala 8" sheetId="6" r:id="rId6"/>
    <sheet name="6 - Hala 9-16" sheetId="7" r:id="rId7"/>
  </sheets>
  <definedNames>
    <definedName name="_xlnm.Print_Titles" localSheetId="1">'1 - Hala 1'!$120:$120</definedName>
    <definedName name="_xlnm.Print_Titles" localSheetId="2">'2 - Hala 3-7 - oblúkové s...'!$120:$120</definedName>
    <definedName name="_xlnm.Print_Titles" localSheetId="3">'3 - Hala 3-7 - shedové sv...'!$120:$120</definedName>
    <definedName name="_xlnm.Print_Titles" localSheetId="4">'4 - Hala 2'!$120:$120</definedName>
    <definedName name="_xlnm.Print_Titles" localSheetId="5">'5 - Hala 8'!$120:$120</definedName>
    <definedName name="_xlnm.Print_Titles" localSheetId="6">'6 - Hala 9-16'!$120:$120</definedName>
    <definedName name="_xlnm.Print_Titles" localSheetId="0">'Rekapitulácia stavby'!$85:$85</definedName>
    <definedName name="_xlnm.Print_Area" localSheetId="1">'1 - Hala 1'!$C$4:$Q$70,'1 - Hala 1'!$C$76:$Q$104,'1 - Hala 1'!$C$110:$Q$145</definedName>
    <definedName name="_xlnm.Print_Area" localSheetId="2">'2 - Hala 3-7 - oblúkové s...'!$C$4:$Q$70,'2 - Hala 3-7 - oblúkové s...'!$C$76:$Q$104,'2 - Hala 3-7 - oblúkové s...'!$C$110:$Q$145</definedName>
    <definedName name="_xlnm.Print_Area" localSheetId="3">'3 - Hala 3-7 - shedové sv...'!$C$4:$Q$70,'3 - Hala 3-7 - shedové sv...'!$C$76:$Q$104,'3 - Hala 3-7 - shedové sv...'!$C$110:$Q$145</definedName>
    <definedName name="_xlnm.Print_Area" localSheetId="4">'4 - Hala 2'!$C$4:$Q$70,'4 - Hala 2'!$C$76:$Q$104,'4 - Hala 2'!$C$110:$Q$145</definedName>
    <definedName name="_xlnm.Print_Area" localSheetId="5">'5 - Hala 8'!$C$4:$Q$70,'5 - Hala 8'!$C$76:$Q$104,'5 - Hala 8'!$C$110:$Q$147</definedName>
    <definedName name="_xlnm.Print_Area" localSheetId="6">'6 - Hala 9-16'!$C$4:$Q$70,'6 - Hala 9-16'!$C$76:$Q$104,'6 - Hala 9-16'!$C$110:$Q$146</definedName>
    <definedName name="_xlnm.Print_Area" localSheetId="0">'Rekapitulácia stavby'!$C$4:$AP$70,'Rekapitulácia stavby'!$C$76:$AP$101</definedName>
  </definedNames>
  <calcPr fullCalcOnLoad="1"/>
</workbook>
</file>

<file path=xl/sharedStrings.xml><?xml version="1.0" encoding="utf-8"?>
<sst xmlns="http://schemas.openxmlformats.org/spreadsheetml/2006/main" count="2748" uniqueCount="302">
  <si>
    <t>2012</t>
  </si>
  <si>
    <t>Hárok obsahuje:</t>
  </si>
  <si>
    <t>2.0</t>
  </si>
  <si>
    <t>ZAMOK</t>
  </si>
  <si>
    <t>False</t>
  </si>
  <si>
    <t>optimalizované pre tlač zostáv vo formáte A4 - na výšku</t>
  </si>
  <si>
    <t>&gt;&gt;  skryté stĺpce  &lt;&lt;</t>
  </si>
  <si>
    <t>0,01</t>
  </si>
  <si>
    <t>20</t>
  </si>
  <si>
    <t>SÚHRNNÝ LIST STAVBY</t>
  </si>
  <si>
    <t>v ---  nižšie sa nachádzajú doplnkové a pomocné údaje k zostavám  --- v</t>
  </si>
  <si>
    <t>Návod na vyplnenie</t>
  </si>
  <si>
    <t>0,001</t>
  </si>
  <si>
    <t>Kód:</t>
  </si>
  <si>
    <t>MM04-3</t>
  </si>
  <si>
    <t>Meniť je možné iba bunky so žltým podfarbením!
1) na prvom liste Rekapitulácie stavby vyplňte v zostave
    a) Súhrnný list
       - údaje o Zhotoviteľovi
         (prenesú sa do ostatných zostáv aj v iných listoch)
    b) Rekapitulácia objektov
       - potrebné Ostatné náklady
2) na vybraných listoch vyplňte v zostave
    a) Krycí list
       - údaje o Zhotoviteľovi, pokiaľ sa líšia od údajov o Zhotoviteľovi na Súhrnnom liste
         (údaje se prenesú do ostatných zostav v danom liste)
    b) Rekapitulácia rozpočtu
       - potrebné Ostatné náklady
    c) Celkové náklady za stavbu
       - ceny na položkách
       - množstvo, pokiaľ má žlté podfarbenie
       - a v prípade potreby poznámku (tá je v skrytom stĺpci)</t>
  </si>
  <si>
    <t>Stavba:</t>
  </si>
  <si>
    <t>Výmena svetlíkov ns výr. halách SAM - SHIPBUILDING AND MACHINERY a.s., Komárno</t>
  </si>
  <si>
    <t>JKSO:</t>
  </si>
  <si>
    <t/>
  </si>
  <si>
    <t>KS:</t>
  </si>
  <si>
    <t>Miesto:</t>
  </si>
  <si>
    <t>Komárno</t>
  </si>
  <si>
    <t>Dátum:</t>
  </si>
  <si>
    <t>09.10.2020</t>
  </si>
  <si>
    <t>Objednávateľ:</t>
  </si>
  <si>
    <t>IČO:</t>
  </si>
  <si>
    <t xml:space="preserve">SAM – SHIPBUILDING AND MACHINERY, a.s. </t>
  </si>
  <si>
    <t>IČO DPH:</t>
  </si>
  <si>
    <t>Zhotoviteľ:</t>
  </si>
  <si>
    <t>Vyplň údaj</t>
  </si>
  <si>
    <t>Projektant:</t>
  </si>
  <si>
    <t>INTECH, spol. s r.o., Vlčie Hrdlo, 824 12 Bratisla</t>
  </si>
  <si>
    <t>True</t>
  </si>
  <si>
    <t>Spracovateľ:</t>
  </si>
  <si>
    <t xml:space="preserve"> 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</si>
  <si>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</si>
  <si>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</si>
  <si>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</si>
  <si>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</si>
  <si>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</si>
  <si>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</si>
  <si>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</si>
  <si>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</si>
  <si>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</si>
  <si>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</si>
  <si>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</si>
  <si>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</si>
  <si>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</si>
  <si>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</si>
  <si>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</si>
  <si>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</si>
  <si>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</si>
  <si>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</si>
  <si>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</si>
  <si>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</si>
  <si>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</si>
  <si>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</si>
  <si>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</si>
  <si>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</si>
  <si>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</si>
  <si>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</si>
  <si>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
náklady [EUR]</t>
  </si>
  <si>
    <t>DPH [EUR]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</si>
  <si>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</si>
  <si>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</si>
  <si>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</si>
  <si>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</si>
  <si>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</si>
  <si>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</si>
  <si>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</si>
  <si>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</si>
  <si>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</si>
  <si>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</si>
  <si>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1) Náklady z rozpočtov</t>
  </si>
  <si>
    <t>D</t>
  </si>
  <si>
    <t>0</t>
  </si>
  <si>
    <t>###NOIMPORT###</t>
  </si>
  <si>
    <t>IMPORT</t>
  </si>
  <si>
    <t>{9cc4129c-12a0-43e0-b929-fbd9ebd00bfd}</t>
  </si>
  <si>
    <t>{00000000-0000-0000-0000-000000000000}</t>
  </si>
  <si>
    <t>1</t>
  </si>
  <si>
    <t>Hala 1</t>
  </si>
  <si>
    <t>{659a2aee-6f6b-4f85-bbb3-d61203b8fbce}</t>
  </si>
  <si>
    <t>2</t>
  </si>
  <si>
    <t>Hala 3-7 - oblúkové svetlíky</t>
  </si>
  <si>
    <t>{68000753-1752-47e3-ba53-88e78f5e526f}</t>
  </si>
  <si>
    <t>3</t>
  </si>
  <si>
    <t>Hala 3-7 - shedové svetlíky</t>
  </si>
  <si>
    <t>{e7ebabb2-dfd5-49ec-8177-3866fbf282b7}</t>
  </si>
  <si>
    <t>4</t>
  </si>
  <si>
    <t>Hala 2</t>
  </si>
  <si>
    <t>{eb53f11c-7147-4682-b9a1-c52907ae329d}</t>
  </si>
  <si>
    <t>5</t>
  </si>
  <si>
    <t>Hala 8</t>
  </si>
  <si>
    <t>{ebf15949-ea91-41e8-bda5-ffd598439c9a}</t>
  </si>
  <si>
    <t>6</t>
  </si>
  <si>
    <t>Hala 9-16</t>
  </si>
  <si>
    <t>{8b4b30dc-1148-49fa-b8a5-97ae301191e3}</t>
  </si>
  <si>
    <t>2) Ostatné náklady zo súhrnného listu</t>
  </si>
  <si>
    <t>Percent. zadanie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</si>
  <si>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</si>
  <si>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</si>
  <si>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</si>
  <si>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</si>
  <si>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</si>
  <si>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</si>
  <si>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</si>
  <si>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Späť na hárok:</t>
  </si>
  <si>
    <t>KRYCÍ LIST ROZPOČTU</t>
  </si>
  <si>
    <t>Objekt:</t>
  </si>
  <si>
    <t>1 - Hala 1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</si>
  <si>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</si>
  <si>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</si>
  <si>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</si>
  <si>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</si>
  <si>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</si>
  <si>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</si>
  <si>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 Práce a dodávky HSV</t>
  </si>
  <si>
    <t xml:space="preserve">    99 -  Presun hmôt HSV</t>
  </si>
  <si>
    <t>PSV -  Práce a dodávky PSV</t>
  </si>
  <si>
    <t xml:space="preserve">    764 -  Konštrukcie klampiarske</t>
  </si>
  <si>
    <t xml:space="preserve">    9 -  Ostatné konštrukcie a práce-búranie</t>
  </si>
  <si>
    <t>VP -   Práce naviac</t>
  </si>
  <si>
    <t>2) Ostatné náklady</t>
  </si>
  <si>
    <t>GZS</t>
  </si>
  <si>
    <t>VRN</t>
  </si>
  <si>
    <t>Mimostaven. doprava</t>
  </si>
  <si>
    <t>Sťažené podmienky</t>
  </si>
  <si>
    <t>Vplyv prostredia</t>
  </si>
  <si>
    <t>Klimatické vplyvy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</si>
  <si>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</si>
  <si>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</si>
  <si>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</si>
  <si>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</si>
  <si>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</si>
  <si>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</si>
  <si>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</si>
  <si>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</si>
  <si>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</si>
  <si>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</si>
  <si>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</si>
  <si>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</si>
  <si>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
[t]</t>
  </si>
  <si>
    <t>Hmotnosť
celkom [t]</t>
  </si>
  <si>
    <t>J. suť [t]</t>
  </si>
  <si>
    <t>Suť Celkom [t]</t>
  </si>
  <si>
    <t>ROZPOCET</t>
  </si>
  <si>
    <t>K</t>
  </si>
  <si>
    <t>787300801</t>
  </si>
  <si>
    <t>Demontáž pôvodného presklenia (drôtosklo), prítlačných líšt, tesnení a oplechovania sedlových svetlíkov</t>
  </si>
  <si>
    <t>m2</t>
  </si>
  <si>
    <t>16</t>
  </si>
  <si>
    <t>1239089521</t>
  </si>
  <si>
    <t>979011111</t>
  </si>
  <si>
    <t>Zvislá doprava sutiny a vybúraných hmôt za prvé podlažie nad alebo pod základným podlažím</t>
  </si>
  <si>
    <t>t</t>
  </si>
  <si>
    <t>357186802</t>
  </si>
  <si>
    <t>979011121</t>
  </si>
  <si>
    <t>Zvislá doprava sutiny a vybúraných hmôt za každé ďalšie podlažie</t>
  </si>
  <si>
    <t>-1735308515</t>
  </si>
  <si>
    <t>979081111</t>
  </si>
  <si>
    <t>Odvoz sutiny a vybúraných hmôt na skládku do 1 km</t>
  </si>
  <si>
    <t>-1967710910</t>
  </si>
  <si>
    <t>979081121</t>
  </si>
  <si>
    <t>Odvoz sutiny a vybúraných hmôt na skládku za každý ďalší 1 km</t>
  </si>
  <si>
    <t>-1743804169</t>
  </si>
  <si>
    <t>979082111</t>
  </si>
  <si>
    <t>Vnútrostavenisková doprava sutiny a vybúraných hmôt do 10 m</t>
  </si>
  <si>
    <t>92420262</t>
  </si>
  <si>
    <t>7</t>
  </si>
  <si>
    <t>979082121</t>
  </si>
  <si>
    <t>Vnútrostavenisková doprava sutiny a vybúraných hmôt za každých ďalších 5 m</t>
  </si>
  <si>
    <t>-563707874</t>
  </si>
  <si>
    <t>8</t>
  </si>
  <si>
    <t>979089112</t>
  </si>
  <si>
    <t>Poplatok za skladovanie - drevo, sklo, plasty (17 02 ), ostatné</t>
  </si>
  <si>
    <t>-1832228209</t>
  </si>
  <si>
    <t>9</t>
  </si>
  <si>
    <t>998011003</t>
  </si>
  <si>
    <t>Presun hmôt pre budovy (801, 803, 812), zvislá konštr. z tehál, tvárnic, z kovu výšky do 24 m</t>
  </si>
  <si>
    <t>-1371873525</t>
  </si>
  <si>
    <t>10</t>
  </si>
  <si>
    <t>764322370</t>
  </si>
  <si>
    <t>Vyspravenie kryytiny po montáži svetlíkov vrátane tep. izilácie</t>
  </si>
  <si>
    <t>kpl</t>
  </si>
  <si>
    <t>-1375126786</t>
  </si>
  <si>
    <t>11</t>
  </si>
  <si>
    <t>767316308.4</t>
  </si>
  <si>
    <t>Dodávka a montáž pevného sedlového strešného svetlíka TriangelSky s presklením PC AKYVER hr.20mm - Opál - Ug= 1,55 W/m2K, polykarbonát so zvýšenou odolnosťou voči krupobytiu šírka: 2,200 osovo do strán; dĺžka 13,900m</t>
  </si>
  <si>
    <t>ks</t>
  </si>
  <si>
    <t>-1399718875</t>
  </si>
  <si>
    <t>12</t>
  </si>
  <si>
    <t>767316308.5</t>
  </si>
  <si>
    <t>Úprava pôvodnej svetlíkovej obruby (šírka: 2,200 osovo do strán; dĺžka 13,900m) a jej smerové a výškové vyrovnanie osadením vyrovnávacieho L-profilu z PZ plechu; hr. Materiálu 2,5mm</t>
  </si>
  <si>
    <t>-193467890</t>
  </si>
  <si>
    <t>13</t>
  </si>
  <si>
    <t>944941101a</t>
  </si>
  <si>
    <t>Montáž a následná demontáž certifikovaných bezpečnostných záchytných sietí PP typ ,,S“ spolu s geotextíliou proti prepadu osôb</t>
  </si>
  <si>
    <t>501944251</t>
  </si>
  <si>
    <t>VP - Práce naviac</t>
  </si>
  <si>
    <t>PN</t>
  </si>
  <si>
    <t>2 - Hala 3-7 - oblúkové svetlíky</t>
  </si>
  <si>
    <t>1972073254</t>
  </si>
  <si>
    <t>-72840088</t>
  </si>
  <si>
    <t>372856467</t>
  </si>
  <si>
    <t>1870460573</t>
  </si>
  <si>
    <t>1803693780</t>
  </si>
  <si>
    <t>-485636101</t>
  </si>
  <si>
    <t>-301106336</t>
  </si>
  <si>
    <t>-540203071</t>
  </si>
  <si>
    <t>353240074</t>
  </si>
  <si>
    <t>2087718472</t>
  </si>
  <si>
    <t>Dodávka a montáž oblúkového svetlíka, výška oblúka 1/6, pôdorysná výmera 4,45x88,5m; presklenie - polykarbonát, odolné voči krupobytiu, hrúbka 20mm; konštrukcia z AL profilov,</t>
  </si>
  <si>
    <t>-621048214</t>
  </si>
  <si>
    <t>Úprava pôvodnej svetlíkovej obruby (4,450x88,500m) a jej smerové a výškové vyrovnanie osadením vyrovnávacieho L-profilu z PZ plechu; hr. Materiálu 2,0mm</t>
  </si>
  <si>
    <t>1979999334</t>
  </si>
  <si>
    <t>-1664519014</t>
  </si>
  <si>
    <t>3 - Hala 3-7 - shedové svetlíky</t>
  </si>
  <si>
    <t xml:space="preserve">      9 -  Ostatné konštrukcie a práce-búranie</t>
  </si>
  <si>
    <t>-1065703877</t>
  </si>
  <si>
    <t>-1450196226</t>
  </si>
  <si>
    <t>1510091105</t>
  </si>
  <si>
    <t>1487877296</t>
  </si>
  <si>
    <t>-1508835049</t>
  </si>
  <si>
    <t>245599869</t>
  </si>
  <si>
    <t>-1994916527</t>
  </si>
  <si>
    <t>1141656593</t>
  </si>
  <si>
    <t>1362121281</t>
  </si>
  <si>
    <t>-411740074</t>
  </si>
  <si>
    <t>Dodávka a montáž shedového svetlíka, (2,05m/2,2m/2,9m), pôdorysná výmera 2,2x88,5m; presklenie - polykarbonát, odolné voči krupobytiu, hrúbka 20mm; konštrukcia z AL profilov;</t>
  </si>
  <si>
    <t>-2147377862</t>
  </si>
  <si>
    <t>Úprava pôvodnej svetlíkovej obruby (2,200x88,500m) a jej smerové a výškové vyrovnanie osadením vyrovnávacieho L-profilu z PZ plechu; hr. Materiálu 2,0mm</t>
  </si>
  <si>
    <t>1038369579</t>
  </si>
  <si>
    <t>538347796</t>
  </si>
  <si>
    <t>4 - Hala 2</t>
  </si>
  <si>
    <t>-2044324976</t>
  </si>
  <si>
    <t>-886769786</t>
  </si>
  <si>
    <t>887561598</t>
  </si>
  <si>
    <t>807637935</t>
  </si>
  <si>
    <t>-368983915</t>
  </si>
  <si>
    <t>-1438104968</t>
  </si>
  <si>
    <t>-1619137985</t>
  </si>
  <si>
    <t>-956898989</t>
  </si>
  <si>
    <t>-254237908</t>
  </si>
  <si>
    <t>1792690126</t>
  </si>
  <si>
    <t>767316308.2</t>
  </si>
  <si>
    <t>Dodávka a montáž oblúkového svetlíka, výška oblúka 1/6, pôdorysná výmera 3,52x12,25m; presklenie - polykarbonát, odolné voči krupobytiu, hrúbka 20mm; konštrukcia z AL profilov,</t>
  </si>
  <si>
    <t>63374706</t>
  </si>
  <si>
    <t>Úprava pôvodnej svetlíkovej obruby (3,520x12,250m) a jej smerové a výškové vyrovnanie osadením vyrovnávacieho L-profilu z PZ plechu; hr. Materiálu 2,0mm -</t>
  </si>
  <si>
    <t>-1102603587</t>
  </si>
  <si>
    <t>-1549467619</t>
  </si>
  <si>
    <t>5 - Hala 8</t>
  </si>
  <si>
    <t>-2076426088</t>
  </si>
  <si>
    <t>914471461</t>
  </si>
  <si>
    <t>-1595714958</t>
  </si>
  <si>
    <t>1022517513</t>
  </si>
  <si>
    <t>1883049250</t>
  </si>
  <si>
    <t>-1475354150</t>
  </si>
  <si>
    <t>1153481270</t>
  </si>
  <si>
    <t>-580109582</t>
  </si>
  <si>
    <t>-2136032843</t>
  </si>
  <si>
    <t>-789127583</t>
  </si>
  <si>
    <t>Dodávka a montáž presklenia pevného sedlového strešného svetlíka s presklením PC AKYVER hr.20mm - Opál - Ug= 1,55 W/m2K, polykarbonát so zvýšenou odolnosťou voči krupobytiu 10,400 m x 89,500 m na pôvodnú oceľovú konštrukciu</t>
  </si>
  <si>
    <t>-321966812</t>
  </si>
  <si>
    <t>767316308.4,1</t>
  </si>
  <si>
    <t>Dodávka a montáž presklenia pevného sedlového strešného svetlíka s presklením PC AKYVER hr.20mm - Opál - Ug= 1,55 W/m2K, polykarbonát so zvýšenou odolnosťou voči krupobytiu 10,400m x 57,600 m na pôvodnú oceľovú konštrukciu</t>
  </si>
  <si>
    <t>-1873783536</t>
  </si>
  <si>
    <t>767316308.4,2</t>
  </si>
  <si>
    <t>Dodávka a montáž presklenia pevného sedlového strešného svetlíka s presklením PC AKYVER hr.20mm - Opál - Ug= 1,55 W/m2K, polykarbonát so zvýšenou odolnosťou voči krupobytiu 10,400  x 41,000 m na pôvodnú oceľovú konštrukciu</t>
  </si>
  <si>
    <t>847919981</t>
  </si>
  <si>
    <t>14</t>
  </si>
  <si>
    <t>767316308.8</t>
  </si>
  <si>
    <t>Očistenie a náter pôvodnej podkonštrukcie (1x základný + 1xvrchný náter syntetika), vrátane náteru pozdĺžneho nosníku a šikmej časti rebrovaného plechu nad svetlíkom v šírke 130 mm RAL - odtieň šedej po dohode s investorom</t>
  </si>
  <si>
    <t>797619318</t>
  </si>
  <si>
    <t>15</t>
  </si>
  <si>
    <t>1916140065</t>
  </si>
  <si>
    <t>6 - Hala 9-16</t>
  </si>
  <si>
    <t>-1584827238</t>
  </si>
  <si>
    <t>386754098</t>
  </si>
  <si>
    <t>-1709935602</t>
  </si>
  <si>
    <t>983037770</t>
  </si>
  <si>
    <t>1109525997</t>
  </si>
  <si>
    <t>1818935290</t>
  </si>
  <si>
    <t>94179574</t>
  </si>
  <si>
    <t>-1120546503</t>
  </si>
  <si>
    <t>262527928</t>
  </si>
  <si>
    <t>-532607118</t>
  </si>
  <si>
    <t>Dodávka a montáž presklenia pevného sedlového strešného svetlíka s presklením PC AKYVER hr.20mm - Opál - Ug= 1,55 W/m2K, polykarbonát so zvýšenou odolnosťou voči krupobytiu 10,400  x 75,750 m na pôvodnú oceľovú konštrukciu</t>
  </si>
  <si>
    <t>-377217456</t>
  </si>
  <si>
    <t>389226954</t>
  </si>
  <si>
    <t>-1425212674</t>
  </si>
  <si>
    <t>949942101</t>
  </si>
  <si>
    <t>Hydraulická zdvíhacia plošina / žeriav</t>
  </si>
  <si>
    <t>1920434438</t>
  </si>
  <si>
    <t>1) Súhrnný list stavby</t>
  </si>
  <si>
    <t>2) Rekapitulácia objektov</t>
  </si>
  <si>
    <t>/</t>
  </si>
  <si>
    <t>1) Krycí list rozpočtu</t>
  </si>
  <si>
    <t>2) Rekapitulácia rozpočtu</t>
  </si>
  <si>
    <t>3) Rozpočet</t>
  </si>
  <si>
    <t>Rekapitulácia stavby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</si>
</sst>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(\$#,##0_);\(\$#,##0\)"/>
    <numFmt numFmtId="167" formatCode="_(\$#,##0_);[Red]\(\$#,##0\)"/>
    <numFmt numFmtId="168" formatCode="_(\$#,##0.00_);\(\$#,##0.00\)"/>
    <numFmt numFmtId="169" formatCode="_(\$#,##0.00_);[Red]\(\$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#,##0.00%"/>
    <numFmt numFmtId="175" formatCode="dd\.mm\.yyyy"/>
    <numFmt numFmtId="176" formatCode="#,##0.00000"/>
    <numFmt numFmtId="177" formatCode="#,##0.000"/>
  </numFmts>
  <fonts count="96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8"/>
      <color indexed="16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b/>
      <sz val="8"/>
      <color indexed="55"/>
      <name val="Trebuchet MS"/>
      <family val="2"/>
    </font>
    <font>
      <sz val="9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2"/>
    </font>
    <font>
      <sz val="9"/>
      <color rgb="FF00000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20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1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24" borderId="8" applyNumberFormat="0" applyAlignment="0" applyProtection="0"/>
    <xf numFmtId="0" fontId="69" fillId="25" borderId="8" applyNumberFormat="0" applyAlignment="0" applyProtection="0"/>
    <xf numFmtId="0" fontId="70" fillId="25" borderId="9" applyNumberFormat="0" applyAlignment="0" applyProtection="0"/>
    <xf numFmtId="0" fontId="71" fillId="0" borderId="0" applyNumberFormat="0" applyFill="0" applyBorder="0" applyAlignment="0" applyProtection="0"/>
    <xf numFmtId="0" fontId="72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54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6" fillId="0" borderId="0" xfId="0" applyFont="1" applyAlignment="1">
      <alignment/>
    </xf>
    <xf numFmtId="0" fontId="77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77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78" fillId="0" borderId="0" xfId="0" applyFont="1" applyAlignment="1">
      <alignment horizontal="left" vertical="center"/>
    </xf>
    <xf numFmtId="0" fontId="79" fillId="0" borderId="0" xfId="0" applyFont="1" applyAlignment="1">
      <alignment horizontal="left" vertical="center"/>
    </xf>
    <xf numFmtId="0" fontId="80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80" fillId="0" borderId="0" xfId="0" applyFont="1" applyBorder="1" applyAlignment="1">
      <alignment horizontal="left" vertical="center"/>
    </xf>
    <xf numFmtId="0" fontId="4" fillId="23" borderId="0" xfId="0" applyFont="1" applyFill="1" applyBorder="1" applyAlignment="1" applyProtection="1">
      <alignment horizontal="left" vertical="center"/>
      <protection locked="0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81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73" fillId="0" borderId="13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3" fillId="0" borderId="0" xfId="0" applyFont="1" applyBorder="1" applyAlignment="1">
      <alignment horizontal="left" vertical="center"/>
    </xf>
    <xf numFmtId="174" fontId="73" fillId="0" borderId="0" xfId="0" applyNumberFormat="1" applyFont="1" applyBorder="1" applyAlignment="1">
      <alignment vertical="center"/>
    </xf>
    <xf numFmtId="0" fontId="73" fillId="0" borderId="0" xfId="0" applyFont="1" applyBorder="1" applyAlignment="1">
      <alignment horizontal="center" vertical="center"/>
    </xf>
    <xf numFmtId="0" fontId="73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82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83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83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5" fontId="4" fillId="0" borderId="0" xfId="0" applyNumberFormat="1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80" fillId="0" borderId="30" xfId="0" applyFont="1" applyBorder="1" applyAlignment="1">
      <alignment horizontal="center" vertical="center" wrapText="1"/>
    </xf>
    <xf numFmtId="0" fontId="80" fillId="0" borderId="31" xfId="0" applyFont="1" applyBorder="1" applyAlignment="1">
      <alignment horizontal="center" vertical="center" wrapText="1"/>
    </xf>
    <xf numFmtId="0" fontId="80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84" fillId="0" borderId="0" xfId="0" applyFont="1" applyBorder="1" applyAlignment="1">
      <alignment horizontal="left" vertical="center"/>
    </xf>
    <xf numFmtId="0" fontId="84" fillId="0" borderId="0" xfId="0" applyFont="1" applyBorder="1" applyAlignment="1">
      <alignment vertical="center"/>
    </xf>
    <xf numFmtId="4" fontId="85" fillId="0" borderId="22" xfId="0" applyNumberFormat="1" applyFont="1" applyBorder="1" applyAlignment="1">
      <alignment vertical="center"/>
    </xf>
    <xf numFmtId="4" fontId="85" fillId="0" borderId="0" xfId="0" applyNumberFormat="1" applyFont="1" applyBorder="1" applyAlignment="1">
      <alignment vertical="center"/>
    </xf>
    <xf numFmtId="176" fontId="85" fillId="0" borderId="0" xfId="0" applyNumberFormat="1" applyFont="1" applyBorder="1" applyAlignment="1">
      <alignment vertical="center"/>
    </xf>
    <xf numFmtId="4" fontId="85" fillId="0" borderId="23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" fontId="88" fillId="0" borderId="22" xfId="0" applyNumberFormat="1" applyFont="1" applyBorder="1" applyAlignment="1">
      <alignment vertical="center"/>
    </xf>
    <xf numFmtId="4" fontId="88" fillId="0" borderId="0" xfId="0" applyNumberFormat="1" applyFont="1" applyBorder="1" applyAlignment="1">
      <alignment vertical="center"/>
    </xf>
    <xf numFmtId="176" fontId="88" fillId="0" borderId="0" xfId="0" applyNumberFormat="1" applyFont="1" applyBorder="1" applyAlignment="1">
      <alignment vertical="center"/>
    </xf>
    <xf numFmtId="4" fontId="88" fillId="0" borderId="2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88" fillId="0" borderId="24" xfId="0" applyNumberFormat="1" applyFont="1" applyBorder="1" applyAlignment="1">
      <alignment vertical="center"/>
    </xf>
    <xf numFmtId="4" fontId="88" fillId="0" borderId="25" xfId="0" applyNumberFormat="1" applyFont="1" applyBorder="1" applyAlignment="1">
      <alignment vertical="center"/>
    </xf>
    <xf numFmtId="176" fontId="88" fillId="0" borderId="25" xfId="0" applyNumberFormat="1" applyFont="1" applyBorder="1" applyAlignment="1">
      <alignment vertical="center"/>
    </xf>
    <xf numFmtId="4" fontId="88" fillId="0" borderId="26" xfId="0" applyNumberFormat="1" applyFont="1" applyBorder="1" applyAlignment="1">
      <alignment vertical="center"/>
    </xf>
    <xf numFmtId="0" fontId="75" fillId="0" borderId="0" xfId="0" applyFont="1" applyBorder="1" applyAlignment="1">
      <alignment horizontal="left" vertical="center"/>
    </xf>
    <xf numFmtId="174" fontId="83" fillId="23" borderId="19" xfId="0" applyNumberFormat="1" applyFont="1" applyFill="1" applyBorder="1" applyAlignment="1" applyProtection="1">
      <alignment horizontal="center" vertical="center"/>
      <protection locked="0"/>
    </xf>
    <xf numFmtId="0" fontId="83" fillId="23" borderId="20" xfId="0" applyFont="1" applyFill="1" applyBorder="1" applyAlignment="1" applyProtection="1">
      <alignment horizontal="center" vertical="center"/>
      <protection locked="0"/>
    </xf>
    <xf numFmtId="4" fontId="83" fillId="0" borderId="21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74" fontId="83" fillId="23" borderId="22" xfId="0" applyNumberFormat="1" applyFont="1" applyFill="1" applyBorder="1" applyAlignment="1" applyProtection="1">
      <alignment horizontal="center" vertical="center"/>
      <protection locked="0"/>
    </xf>
    <xf numFmtId="0" fontId="83" fillId="23" borderId="0" xfId="0" applyFont="1" applyFill="1" applyBorder="1" applyAlignment="1" applyProtection="1">
      <alignment horizontal="center" vertical="center"/>
      <protection locked="0"/>
    </xf>
    <xf numFmtId="4" fontId="83" fillId="0" borderId="23" xfId="0" applyNumberFormat="1" applyFont="1" applyBorder="1" applyAlignment="1">
      <alignment vertical="center"/>
    </xf>
    <xf numFmtId="174" fontId="83" fillId="23" borderId="24" xfId="0" applyNumberFormat="1" applyFont="1" applyFill="1" applyBorder="1" applyAlignment="1" applyProtection="1">
      <alignment horizontal="center" vertical="center"/>
      <protection locked="0"/>
    </xf>
    <xf numFmtId="0" fontId="83" fillId="23" borderId="25" xfId="0" applyFont="1" applyFill="1" applyBorder="1" applyAlignment="1" applyProtection="1">
      <alignment horizontal="center" vertical="center"/>
      <protection locked="0"/>
    </xf>
    <xf numFmtId="4" fontId="83" fillId="0" borderId="26" xfId="0" applyNumberFormat="1" applyFont="1" applyBorder="1" applyAlignment="1">
      <alignment vertical="center"/>
    </xf>
    <xf numFmtId="0" fontId="84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right"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89" fillId="0" borderId="0" xfId="0" applyFont="1" applyBorder="1" applyAlignment="1">
      <alignment horizontal="left" vertical="center"/>
    </xf>
    <xf numFmtId="0" fontId="74" fillId="0" borderId="13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4" fillId="0" borderId="0" xfId="0" applyFont="1" applyBorder="1" applyAlignment="1">
      <alignment horizontal="left" vertical="center"/>
    </xf>
    <xf numFmtId="0" fontId="74" fillId="0" borderId="14" xfId="0" applyFont="1" applyBorder="1" applyAlignment="1">
      <alignment vertical="center"/>
    </xf>
    <xf numFmtId="0" fontId="75" fillId="0" borderId="13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1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80" fillId="0" borderId="33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/>
    </xf>
    <xf numFmtId="0" fontId="83" fillId="0" borderId="2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75" fillId="0" borderId="0" xfId="0" applyFont="1" applyBorder="1" applyAlignment="1" applyProtection="1">
      <alignment horizontal="left"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83" fillId="0" borderId="26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6" fontId="90" fillId="0" borderId="20" xfId="0" applyNumberFormat="1" applyFont="1" applyBorder="1" applyAlignment="1">
      <alignment/>
    </xf>
    <xf numFmtId="176" fontId="90" fillId="0" borderId="21" xfId="0" applyNumberFormat="1" applyFont="1" applyBorder="1" applyAlignment="1">
      <alignment/>
    </xf>
    <xf numFmtId="4" fontId="12" fillId="0" borderId="0" xfId="0" applyNumberFormat="1" applyFont="1" applyAlignment="1">
      <alignment vertical="center"/>
    </xf>
    <xf numFmtId="0" fontId="76" fillId="0" borderId="13" xfId="0" applyFont="1" applyBorder="1" applyAlignment="1">
      <alignment/>
    </xf>
    <xf numFmtId="0" fontId="76" fillId="0" borderId="0" xfId="0" applyFont="1" applyBorder="1" applyAlignment="1">
      <alignment/>
    </xf>
    <xf numFmtId="0" fontId="74" fillId="0" borderId="0" xfId="0" applyFont="1" applyBorder="1" applyAlignment="1">
      <alignment horizontal="left"/>
    </xf>
    <xf numFmtId="0" fontId="76" fillId="0" borderId="14" xfId="0" applyFont="1" applyBorder="1" applyAlignment="1">
      <alignment/>
    </xf>
    <xf numFmtId="0" fontId="76" fillId="0" borderId="22" xfId="0" applyFont="1" applyBorder="1" applyAlignment="1">
      <alignment/>
    </xf>
    <xf numFmtId="176" fontId="76" fillId="0" borderId="0" xfId="0" applyNumberFormat="1" applyFont="1" applyBorder="1" applyAlignment="1">
      <alignment/>
    </xf>
    <xf numFmtId="176" fontId="76" fillId="0" borderId="23" xfId="0" applyNumberFormat="1" applyFont="1" applyBorder="1" applyAlignment="1">
      <alignment/>
    </xf>
    <xf numFmtId="0" fontId="76" fillId="0" borderId="0" xfId="0" applyFont="1" applyAlignment="1">
      <alignment horizontal="left"/>
    </xf>
    <xf numFmtId="0" fontId="76" fillId="0" borderId="0" xfId="0" applyFont="1" applyAlignment="1">
      <alignment horizontal="center"/>
    </xf>
    <xf numFmtId="4" fontId="76" fillId="0" borderId="0" xfId="0" applyNumberFormat="1" applyFont="1" applyAlignment="1">
      <alignment vertical="center"/>
    </xf>
    <xf numFmtId="0" fontId="75" fillId="0" borderId="0" xfId="0" applyFont="1" applyBorder="1" applyAlignment="1">
      <alignment horizontal="left"/>
    </xf>
    <xf numFmtId="0" fontId="0" fillId="0" borderId="33" xfId="0" applyFont="1" applyBorder="1" applyAlignment="1" applyProtection="1">
      <alignment horizontal="center" vertical="center"/>
      <protection/>
    </xf>
    <xf numFmtId="49" fontId="0" fillId="0" borderId="33" xfId="0" applyNumberFormat="1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177" fontId="0" fillId="0" borderId="33" xfId="0" applyNumberFormat="1" applyFont="1" applyBorder="1" applyAlignment="1" applyProtection="1">
      <alignment vertical="center"/>
      <protection/>
    </xf>
    <xf numFmtId="0" fontId="73" fillId="23" borderId="33" xfId="0" applyFont="1" applyFill="1" applyBorder="1" applyAlignment="1" applyProtection="1">
      <alignment horizontal="left" vertical="center"/>
      <protection locked="0"/>
    </xf>
    <xf numFmtId="176" fontId="73" fillId="0" borderId="0" xfId="0" applyNumberFormat="1" applyFont="1" applyBorder="1" applyAlignment="1">
      <alignment vertical="center"/>
    </xf>
    <xf numFmtId="176" fontId="73" fillId="0" borderId="23" xfId="0" applyNumberFormat="1" applyFont="1" applyBorder="1" applyAlignment="1">
      <alignment vertical="center"/>
    </xf>
    <xf numFmtId="0" fontId="0" fillId="23" borderId="33" xfId="0" applyFont="1" applyFill="1" applyBorder="1" applyAlignment="1" applyProtection="1">
      <alignment horizontal="center" vertical="center"/>
      <protection locked="0"/>
    </xf>
    <xf numFmtId="49" fontId="0" fillId="23" borderId="33" xfId="0" applyNumberFormat="1" applyFont="1" applyFill="1" applyBorder="1" applyAlignment="1" applyProtection="1">
      <alignment horizontal="left" vertical="center" wrapText="1"/>
      <protection locked="0"/>
    </xf>
    <xf numFmtId="0" fontId="0" fillId="23" borderId="33" xfId="0" applyFont="1" applyFill="1" applyBorder="1" applyAlignment="1" applyProtection="1">
      <alignment horizontal="center" vertical="center" wrapText="1"/>
      <protection locked="0"/>
    </xf>
    <xf numFmtId="177" fontId="0" fillId="23" borderId="33" xfId="0" applyNumberFormat="1" applyFont="1" applyFill="1" applyBorder="1" applyAlignment="1" applyProtection="1">
      <alignment vertical="center"/>
      <protection locked="0"/>
    </xf>
    <xf numFmtId="0" fontId="73" fillId="23" borderId="33" xfId="0" applyFont="1" applyFill="1" applyBorder="1" applyAlignment="1" applyProtection="1">
      <alignment horizontal="center" vertical="center"/>
      <protection locked="0"/>
    </xf>
    <xf numFmtId="0" fontId="91" fillId="0" borderId="0" xfId="36" applyFont="1" applyAlignment="1">
      <alignment horizontal="center" vertical="center"/>
    </xf>
    <xf numFmtId="0" fontId="77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92" fillId="33" borderId="0" xfId="0" applyFont="1" applyFill="1" applyAlignment="1" applyProtection="1">
      <alignment horizontal="left" vertical="center"/>
      <protection/>
    </xf>
    <xf numFmtId="0" fontId="93" fillId="33" borderId="0" xfId="36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/>
      <protection/>
    </xf>
    <xf numFmtId="0" fontId="78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9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74" fontId="73" fillId="0" borderId="0" xfId="0" applyNumberFormat="1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4" fontId="94" fillId="0" borderId="0" xfId="0" applyNumberFormat="1" applyFont="1" applyBorder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5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vertical="center"/>
    </xf>
    <xf numFmtId="4" fontId="87" fillId="0" borderId="0" xfId="0" applyNumberFormat="1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6" fillId="0" borderId="0" xfId="0" applyFont="1" applyBorder="1" applyAlignment="1">
      <alignment horizontal="left" vertical="center" wrapText="1"/>
    </xf>
    <xf numFmtId="4" fontId="75" fillId="23" borderId="0" xfId="0" applyNumberFormat="1" applyFont="1" applyFill="1" applyBorder="1" applyAlignment="1" applyProtection="1">
      <alignment vertical="center"/>
      <protection locked="0"/>
    </xf>
    <xf numFmtId="4" fontId="75" fillId="0" borderId="0" xfId="0" applyNumberFormat="1" applyFont="1" applyBorder="1" applyAlignment="1">
      <alignment vertical="center"/>
    </xf>
    <xf numFmtId="0" fontId="75" fillId="23" borderId="0" xfId="0" applyFont="1" applyFill="1" applyBorder="1" applyAlignment="1" applyProtection="1">
      <alignment horizontal="left" vertical="center"/>
      <protection locked="0"/>
    </xf>
    <xf numFmtId="4" fontId="84" fillId="35" borderId="0" xfId="0" applyNumberFormat="1" applyFont="1" applyFill="1" applyBorder="1" applyAlignment="1">
      <alignment vertical="center"/>
    </xf>
    <xf numFmtId="0" fontId="78" fillId="36" borderId="0" xfId="0" applyFont="1" applyFill="1" applyAlignment="1">
      <alignment horizontal="center" vertical="center"/>
    </xf>
    <xf numFmtId="4" fontId="84" fillId="0" borderId="0" xfId="0" applyNumberFormat="1" applyFont="1" applyBorder="1" applyAlignment="1">
      <alignment horizontal="right" vertical="center"/>
    </xf>
    <xf numFmtId="4" fontId="84" fillId="0" borderId="0" xfId="0" applyNumberFormat="1" applyFont="1" applyBorder="1" applyAlignment="1">
      <alignment vertical="center"/>
    </xf>
    <xf numFmtId="0" fontId="80" fillId="0" borderId="0" xfId="0" applyFont="1" applyBorder="1" applyAlignment="1">
      <alignment horizontal="left" vertical="center" wrapText="1"/>
    </xf>
    <xf numFmtId="175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23" borderId="0" xfId="0" applyFont="1" applyFill="1" applyBorder="1" applyAlignment="1" applyProtection="1">
      <alignment horizontal="left" vertical="center"/>
      <protection locked="0"/>
    </xf>
    <xf numFmtId="4" fontId="9" fillId="0" borderId="0" xfId="0" applyNumberFormat="1" applyFont="1" applyBorder="1" applyAlignment="1">
      <alignment vertical="center"/>
    </xf>
    <xf numFmtId="4" fontId="73" fillId="0" borderId="0" xfId="0" applyNumberFormat="1" applyFont="1" applyBorder="1" applyAlignment="1">
      <alignment vertical="center"/>
    </xf>
    <xf numFmtId="4" fontId="5" fillId="35" borderId="18" xfId="0" applyNumberFormat="1" applyFont="1" applyFill="1" applyBorder="1" applyAlignment="1">
      <alignment vertical="center"/>
    </xf>
    <xf numFmtId="175" fontId="4" fillId="0" borderId="0" xfId="0" applyNumberFormat="1" applyFont="1" applyBorder="1" applyAlignment="1">
      <alignment horizontal="left" vertical="center"/>
    </xf>
    <xf numFmtId="0" fontId="4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4" fontId="74" fillId="0" borderId="0" xfId="0" applyNumberFormat="1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4" fontId="74" fillId="0" borderId="0" xfId="0" applyNumberFormat="1" applyFont="1" applyBorder="1" applyAlignment="1">
      <alignment/>
    </xf>
    <xf numFmtId="4" fontId="89" fillId="0" borderId="0" xfId="0" applyNumberFormat="1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4" fillId="35" borderId="31" xfId="0" applyFont="1" applyFill="1" applyBorder="1" applyAlignment="1">
      <alignment horizontal="center" vertical="center" wrapText="1"/>
    </xf>
    <xf numFmtId="0" fontId="0" fillId="35" borderId="31" xfId="0" applyFont="1" applyFill="1" applyBorder="1" applyAlignment="1">
      <alignment horizontal="center" vertical="center" wrapText="1"/>
    </xf>
    <xf numFmtId="0" fontId="95" fillId="35" borderId="31" xfId="0" applyFont="1" applyFill="1" applyBorder="1" applyAlignment="1">
      <alignment horizontal="center" vertical="center" wrapText="1"/>
    </xf>
    <xf numFmtId="0" fontId="0" fillId="35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vertical="center"/>
      <protection/>
    </xf>
    <xf numFmtId="4" fontId="0" fillId="23" borderId="33" xfId="0" applyNumberFormat="1" applyFont="1" applyFill="1" applyBorder="1" applyAlignment="1" applyProtection="1">
      <alignment vertical="center"/>
      <protection locked="0"/>
    </xf>
    <xf numFmtId="4" fontId="0" fillId="0" borderId="33" xfId="0" applyNumberFormat="1" applyFont="1" applyBorder="1" applyAlignment="1" applyProtection="1">
      <alignment vertical="center"/>
      <protection/>
    </xf>
    <xf numFmtId="4" fontId="0" fillId="0" borderId="33" xfId="0" applyNumberFormat="1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23" borderId="33" xfId="0" applyFont="1" applyFill="1" applyBorder="1" applyAlignment="1" applyProtection="1">
      <alignment horizontal="left" vertical="center" wrapText="1"/>
      <protection locked="0"/>
    </xf>
    <xf numFmtId="0" fontId="0" fillId="23" borderId="33" xfId="0" applyFont="1" applyFill="1" applyBorder="1" applyAlignment="1" applyProtection="1">
      <alignment vertical="center"/>
      <protection locked="0"/>
    </xf>
    <xf numFmtId="4" fontId="75" fillId="0" borderId="31" xfId="0" applyNumberFormat="1" applyFont="1" applyBorder="1" applyAlignment="1">
      <alignment/>
    </xf>
    <xf numFmtId="4" fontId="75" fillId="0" borderId="31" xfId="0" applyNumberFormat="1" applyFont="1" applyBorder="1" applyAlignment="1">
      <alignment vertical="center"/>
    </xf>
    <xf numFmtId="4" fontId="74" fillId="0" borderId="31" xfId="0" applyNumberFormat="1" applyFont="1" applyBorder="1" applyAlignment="1">
      <alignment/>
    </xf>
    <xf numFmtId="4" fontId="74" fillId="0" borderId="31" xfId="0" applyNumberFormat="1" applyFont="1" applyBorder="1" applyAlignment="1">
      <alignment vertical="center"/>
    </xf>
    <xf numFmtId="0" fontId="93" fillId="33" borderId="0" xfId="36" applyFont="1" applyFill="1" applyAlignment="1" applyProtection="1">
      <alignment horizontal="center" vertical="center"/>
      <protection/>
    </xf>
    <xf numFmtId="4" fontId="84" fillId="0" borderId="20" xfId="0" applyNumberFormat="1" applyFont="1" applyBorder="1" applyAlignment="1">
      <alignment/>
    </xf>
    <xf numFmtId="4" fontId="5" fillId="0" borderId="20" xfId="0" applyNumberFormat="1" applyFont="1" applyBorder="1" applyAlignment="1">
      <alignment vertical="center"/>
    </xf>
    <xf numFmtId="4" fontId="75" fillId="0" borderId="25" xfId="0" applyNumberFormat="1" applyFont="1" applyBorder="1" applyAlignment="1">
      <alignment/>
    </xf>
    <xf numFmtId="4" fontId="75" fillId="0" borderId="25" xfId="0" applyNumberFormat="1" applyFont="1" applyBorder="1" applyAlignment="1">
      <alignment vertical="center"/>
    </xf>
    <xf numFmtId="4" fontId="74" fillId="0" borderId="20" xfId="0" applyNumberFormat="1" applyFont="1" applyBorder="1" applyAlignment="1">
      <alignment/>
    </xf>
    <xf numFmtId="4" fontId="74" fillId="0" borderId="20" xfId="0" applyNumberFormat="1" applyFont="1" applyBorder="1" applyAlignment="1">
      <alignment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CenkrosData\System\Temp\rad4B529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CenkrosData\System\Temp\rad80B2F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CenkrosData\System\Temp\radB66B1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CenkrosData\System\Temp\rad3478D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CenkrosData\System\Temp\radD877D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CenkrosData\System\Temp\radCB859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CenkrosData\System\Temp\radFD0E0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ok 2" descr="C:\CenkrosData\System\Temp\rad4B52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ok 2" descr="C:\CenkrosData\System\Temp\rad80B2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ok 2" descr="C:\CenkrosData\System\Temp\radB66B1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ok 2" descr="C:\CenkrosData\System\Temp\rad3478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ok 2" descr="C:\CenkrosData\System\Temp\radD877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ok 2" descr="C:\CenkrosData\System\Temp\radCB85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ok 2" descr="C:\CenkrosData\System\Temp\radFD0E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102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" customHeight="1">
      <c r="A1" s="169" t="s">
        <v>0</v>
      </c>
      <c r="B1" s="170"/>
      <c r="C1" s="170"/>
      <c r="D1" s="171" t="s">
        <v>1</v>
      </c>
      <c r="E1" s="170"/>
      <c r="F1" s="170"/>
      <c r="G1" s="170"/>
      <c r="H1" s="170"/>
      <c r="I1" s="170"/>
      <c r="J1" s="170"/>
      <c r="K1" s="172" t="s">
        <v>295</v>
      </c>
      <c r="L1" s="172"/>
      <c r="M1" s="172"/>
      <c r="N1" s="172"/>
      <c r="O1" s="172"/>
      <c r="P1" s="172"/>
      <c r="Q1" s="172"/>
      <c r="R1" s="172"/>
      <c r="S1" s="172"/>
      <c r="T1" s="170"/>
      <c r="U1" s="170"/>
      <c r="V1" s="170"/>
      <c r="W1" s="172" t="s">
        <v>296</v>
      </c>
      <c r="X1" s="172"/>
      <c r="Y1" s="172"/>
      <c r="Z1" s="172"/>
      <c r="AA1" s="172"/>
      <c r="AB1" s="172"/>
      <c r="AC1" s="172"/>
      <c r="AD1" s="172"/>
      <c r="AE1" s="172"/>
      <c r="AF1" s="172"/>
      <c r="AG1" s="170"/>
      <c r="AH1" s="170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0" t="s">
        <v>2</v>
      </c>
      <c r="BB1" s="10" t="s">
        <v>3</v>
      </c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T1" s="12" t="s">
        <v>4</v>
      </c>
      <c r="BU1" s="12" t="s">
        <v>4</v>
      </c>
    </row>
    <row r="2" spans="3:72" ht="36.75" customHeight="1">
      <c r="C2" s="174" t="s">
        <v>5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R2" s="213" t="s">
        <v>6</v>
      </c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S2" s="13" t="s">
        <v>7</v>
      </c>
      <c r="BT2" s="13" t="s">
        <v>8</v>
      </c>
    </row>
    <row r="3" spans="2:72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6"/>
      <c r="BS3" s="13" t="s">
        <v>7</v>
      </c>
      <c r="BT3" s="13" t="s">
        <v>8</v>
      </c>
    </row>
    <row r="4" spans="2:71" ht="36.75" customHeight="1">
      <c r="B4" s="17"/>
      <c r="C4" s="176" t="s">
        <v>9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9"/>
      <c r="AS4" s="20" t="s">
        <v>10</v>
      </c>
      <c r="BE4" s="21" t="s">
        <v>11</v>
      </c>
      <c r="BS4" s="13" t="s">
        <v>12</v>
      </c>
    </row>
    <row r="5" spans="2:71" ht="14.25" customHeight="1">
      <c r="B5" s="17"/>
      <c r="C5" s="18"/>
      <c r="D5" s="22" t="s">
        <v>13</v>
      </c>
      <c r="E5" s="18"/>
      <c r="F5" s="18"/>
      <c r="G5" s="18"/>
      <c r="H5" s="18"/>
      <c r="I5" s="18"/>
      <c r="J5" s="18"/>
      <c r="K5" s="181" t="s">
        <v>14</v>
      </c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8"/>
      <c r="AQ5" s="19"/>
      <c r="BE5" s="178" t="s">
        <v>15</v>
      </c>
      <c r="BS5" s="13" t="s">
        <v>7</v>
      </c>
    </row>
    <row r="6" spans="2:71" ht="36.75" customHeight="1">
      <c r="B6" s="17"/>
      <c r="C6" s="18"/>
      <c r="D6" s="24" t="s">
        <v>16</v>
      </c>
      <c r="E6" s="18"/>
      <c r="F6" s="18"/>
      <c r="G6" s="18"/>
      <c r="H6" s="18"/>
      <c r="I6" s="18"/>
      <c r="J6" s="18"/>
      <c r="K6" s="182" t="s">
        <v>17</v>
      </c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8"/>
      <c r="AQ6" s="19"/>
      <c r="BE6" s="175"/>
      <c r="BS6" s="13" t="s">
        <v>7</v>
      </c>
    </row>
    <row r="7" spans="2:71" ht="14.25" customHeight="1">
      <c r="B7" s="17"/>
      <c r="C7" s="18"/>
      <c r="D7" s="25" t="s">
        <v>18</v>
      </c>
      <c r="E7" s="18"/>
      <c r="F7" s="18"/>
      <c r="G7" s="18"/>
      <c r="H7" s="18"/>
      <c r="I7" s="18"/>
      <c r="J7" s="18"/>
      <c r="K7" s="23" t="s">
        <v>19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5" t="s">
        <v>20</v>
      </c>
      <c r="AL7" s="18"/>
      <c r="AM7" s="18"/>
      <c r="AN7" s="23" t="s">
        <v>19</v>
      </c>
      <c r="AO7" s="18"/>
      <c r="AP7" s="18"/>
      <c r="AQ7" s="19"/>
      <c r="BE7" s="175"/>
      <c r="BS7" s="13" t="s">
        <v>7</v>
      </c>
    </row>
    <row r="8" spans="2:71" ht="14.25" customHeight="1">
      <c r="B8" s="17"/>
      <c r="C8" s="18"/>
      <c r="D8" s="25" t="s">
        <v>21</v>
      </c>
      <c r="E8" s="18"/>
      <c r="F8" s="18"/>
      <c r="G8" s="18"/>
      <c r="H8" s="18"/>
      <c r="I8" s="18"/>
      <c r="J8" s="18"/>
      <c r="K8" s="23" t="s">
        <v>22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5" t="s">
        <v>23</v>
      </c>
      <c r="AL8" s="18"/>
      <c r="AM8" s="18"/>
      <c r="AN8" s="26" t="s">
        <v>24</v>
      </c>
      <c r="AO8" s="18"/>
      <c r="AP8" s="18"/>
      <c r="AQ8" s="19"/>
      <c r="BE8" s="175"/>
      <c r="BS8" s="13" t="s">
        <v>7</v>
      </c>
    </row>
    <row r="9" spans="2:71" ht="14.25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9"/>
      <c r="BE9" s="175"/>
      <c r="BS9" s="13" t="s">
        <v>7</v>
      </c>
    </row>
    <row r="10" spans="2:71" ht="14.25" customHeight="1">
      <c r="B10" s="17"/>
      <c r="C10" s="18"/>
      <c r="D10" s="25" t="s">
        <v>25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5" t="s">
        <v>26</v>
      </c>
      <c r="AL10" s="18"/>
      <c r="AM10" s="18"/>
      <c r="AN10" s="23" t="s">
        <v>19</v>
      </c>
      <c r="AO10" s="18"/>
      <c r="AP10" s="18"/>
      <c r="AQ10" s="19"/>
      <c r="BE10" s="175"/>
      <c r="BS10" s="13" t="s">
        <v>7</v>
      </c>
    </row>
    <row r="11" spans="2:71" ht="18" customHeight="1">
      <c r="B11" s="17"/>
      <c r="C11" s="18"/>
      <c r="D11" s="18"/>
      <c r="E11" s="23" t="s">
        <v>27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5" t="s">
        <v>28</v>
      </c>
      <c r="AL11" s="18"/>
      <c r="AM11" s="18"/>
      <c r="AN11" s="23" t="s">
        <v>19</v>
      </c>
      <c r="AO11" s="18"/>
      <c r="AP11" s="18"/>
      <c r="AQ11" s="19"/>
      <c r="BE11" s="175"/>
      <c r="BS11" s="13" t="s">
        <v>7</v>
      </c>
    </row>
    <row r="12" spans="2:71" ht="6.75" customHeight="1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9"/>
      <c r="BE12" s="175"/>
      <c r="BS12" s="13" t="s">
        <v>7</v>
      </c>
    </row>
    <row r="13" spans="2:71" ht="14.25" customHeight="1">
      <c r="B13" s="17"/>
      <c r="C13" s="18"/>
      <c r="D13" s="25" t="s">
        <v>29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5" t="s">
        <v>26</v>
      </c>
      <c r="AL13" s="18"/>
      <c r="AM13" s="18"/>
      <c r="AN13" s="27" t="s">
        <v>30</v>
      </c>
      <c r="AO13" s="18"/>
      <c r="AP13" s="18"/>
      <c r="AQ13" s="19"/>
      <c r="BE13" s="175"/>
      <c r="BS13" s="13" t="s">
        <v>7</v>
      </c>
    </row>
    <row r="14" spans="2:71" ht="15">
      <c r="B14" s="17"/>
      <c r="C14" s="18"/>
      <c r="D14" s="18"/>
      <c r="E14" s="183" t="s">
        <v>30</v>
      </c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25" t="s">
        <v>28</v>
      </c>
      <c r="AL14" s="18"/>
      <c r="AM14" s="18"/>
      <c r="AN14" s="27" t="s">
        <v>30</v>
      </c>
      <c r="AO14" s="18"/>
      <c r="AP14" s="18"/>
      <c r="AQ14" s="19"/>
      <c r="BE14" s="175"/>
      <c r="BS14" s="13" t="s">
        <v>7</v>
      </c>
    </row>
    <row r="15" spans="2:71" ht="6.75" customHeight="1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9"/>
      <c r="BE15" s="175"/>
      <c r="BS15" s="13" t="s">
        <v>4</v>
      </c>
    </row>
    <row r="16" spans="2:71" ht="14.25" customHeight="1">
      <c r="B16" s="17"/>
      <c r="C16" s="18"/>
      <c r="D16" s="25" t="s">
        <v>31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5" t="s">
        <v>26</v>
      </c>
      <c r="AL16" s="18"/>
      <c r="AM16" s="18"/>
      <c r="AN16" s="23" t="s">
        <v>19</v>
      </c>
      <c r="AO16" s="18"/>
      <c r="AP16" s="18"/>
      <c r="AQ16" s="19"/>
      <c r="BE16" s="175"/>
      <c r="BS16" s="13" t="s">
        <v>4</v>
      </c>
    </row>
    <row r="17" spans="2:71" ht="18" customHeight="1">
      <c r="B17" s="17"/>
      <c r="C17" s="18"/>
      <c r="D17" s="18"/>
      <c r="E17" s="23" t="s">
        <v>32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5" t="s">
        <v>28</v>
      </c>
      <c r="AL17" s="18"/>
      <c r="AM17" s="18"/>
      <c r="AN17" s="23" t="s">
        <v>19</v>
      </c>
      <c r="AO17" s="18"/>
      <c r="AP17" s="18"/>
      <c r="AQ17" s="19"/>
      <c r="BE17" s="175"/>
      <c r="BS17" s="13" t="s">
        <v>33</v>
      </c>
    </row>
    <row r="18" spans="2:71" ht="6.7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9"/>
      <c r="BE18" s="175"/>
      <c r="BS18" s="13" t="s">
        <v>7</v>
      </c>
    </row>
    <row r="19" spans="2:71" ht="14.25" customHeight="1">
      <c r="B19" s="17"/>
      <c r="C19" s="18"/>
      <c r="D19" s="25" t="s">
        <v>34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5" t="s">
        <v>26</v>
      </c>
      <c r="AL19" s="18"/>
      <c r="AM19" s="18"/>
      <c r="AN19" s="23" t="s">
        <v>19</v>
      </c>
      <c r="AO19" s="18"/>
      <c r="AP19" s="18"/>
      <c r="AQ19" s="19"/>
      <c r="BE19" s="175"/>
      <c r="BS19" s="13" t="s">
        <v>7</v>
      </c>
    </row>
    <row r="20" spans="2:57" ht="18" customHeight="1">
      <c r="B20" s="17"/>
      <c r="C20" s="18"/>
      <c r="D20" s="18"/>
      <c r="E20" s="23" t="s">
        <v>35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5" t="s">
        <v>28</v>
      </c>
      <c r="AL20" s="18"/>
      <c r="AM20" s="18"/>
      <c r="AN20" s="23" t="s">
        <v>19</v>
      </c>
      <c r="AO20" s="18"/>
      <c r="AP20" s="18"/>
      <c r="AQ20" s="19"/>
      <c r="BE20" s="175"/>
    </row>
    <row r="21" spans="2:57" ht="6.75" customHeight="1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9"/>
      <c r="BE21" s="175"/>
    </row>
    <row r="22" spans="2:57" ht="15">
      <c r="B22" s="17"/>
      <c r="C22" s="18"/>
      <c r="D22" s="25" t="s">
        <v>36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9"/>
      <c r="BE22" s="175"/>
    </row>
    <row r="23" spans="2:57" ht="22.5" customHeight="1">
      <c r="B23" s="17"/>
      <c r="C23" s="18"/>
      <c r="D23" s="18"/>
      <c r="E23" s="184" t="s">
        <v>19</v>
      </c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8"/>
      <c r="AP23" s="18"/>
      <c r="AQ23" s="19"/>
      <c r="BE23" s="175"/>
    </row>
    <row r="24" spans="2:57" ht="6.75" customHeight="1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9"/>
      <c r="BE24" s="175"/>
    </row>
    <row r="25" spans="2:57" ht="6.75" customHeight="1">
      <c r="B25" s="17"/>
      <c r="C25" s="1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18"/>
      <c r="AQ25" s="19"/>
      <c r="BE25" s="175"/>
    </row>
    <row r="26" spans="2:57" ht="14.25" customHeight="1">
      <c r="B26" s="17"/>
      <c r="C26" s="18"/>
      <c r="D26" s="29" t="s">
        <v>37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5">
        <f>ROUND(AG87,2)</f>
        <v>0</v>
      </c>
      <c r="AL26" s="177"/>
      <c r="AM26" s="177"/>
      <c r="AN26" s="177"/>
      <c r="AO26" s="177"/>
      <c r="AP26" s="18"/>
      <c r="AQ26" s="19"/>
      <c r="BE26" s="175"/>
    </row>
    <row r="27" spans="2:57" ht="14.25" customHeight="1">
      <c r="B27" s="17"/>
      <c r="C27" s="18"/>
      <c r="D27" s="29" t="s">
        <v>38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5">
        <f>ROUND(AG95,2)</f>
        <v>0</v>
      </c>
      <c r="AL27" s="177"/>
      <c r="AM27" s="177"/>
      <c r="AN27" s="177"/>
      <c r="AO27" s="177"/>
      <c r="AP27" s="18"/>
      <c r="AQ27" s="19"/>
      <c r="BE27" s="175"/>
    </row>
    <row r="28" spans="2:57" s="1" customFormat="1" ht="6.75" customHeight="1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2"/>
      <c r="BE28" s="179"/>
    </row>
    <row r="29" spans="2:57" s="1" customFormat="1" ht="25.5" customHeight="1">
      <c r="B29" s="30"/>
      <c r="C29" s="31"/>
      <c r="D29" s="33" t="s">
        <v>39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186">
        <f>ROUND(AK26+AK27,2)</f>
        <v>0</v>
      </c>
      <c r="AL29" s="187"/>
      <c r="AM29" s="187"/>
      <c r="AN29" s="187"/>
      <c r="AO29" s="187"/>
      <c r="AP29" s="31"/>
      <c r="AQ29" s="32"/>
      <c r="BE29" s="179"/>
    </row>
    <row r="30" spans="2:57" s="1" customFormat="1" ht="6.75" customHeight="1"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2"/>
      <c r="BE30" s="179"/>
    </row>
    <row r="31" spans="2:57" s="2" customFormat="1" ht="14.25" customHeight="1">
      <c r="B31" s="35"/>
      <c r="C31" s="36"/>
      <c r="D31" s="37" t="s">
        <v>40</v>
      </c>
      <c r="E31" s="36"/>
      <c r="F31" s="37" t="s">
        <v>41</v>
      </c>
      <c r="G31" s="36"/>
      <c r="H31" s="36"/>
      <c r="I31" s="36"/>
      <c r="J31" s="36"/>
      <c r="K31" s="36"/>
      <c r="L31" s="188">
        <v>0.2</v>
      </c>
      <c r="M31" s="189"/>
      <c r="N31" s="189"/>
      <c r="O31" s="189"/>
      <c r="P31" s="36"/>
      <c r="Q31" s="36"/>
      <c r="R31" s="36"/>
      <c r="S31" s="36"/>
      <c r="T31" s="39" t="s">
        <v>42</v>
      </c>
      <c r="U31" s="36"/>
      <c r="V31" s="36"/>
      <c r="W31" s="190">
        <f>ROUND(AZ87+SUM(CD96:CD100),2)</f>
        <v>0</v>
      </c>
      <c r="X31" s="189"/>
      <c r="Y31" s="189"/>
      <c r="Z31" s="189"/>
      <c r="AA31" s="189"/>
      <c r="AB31" s="189"/>
      <c r="AC31" s="189"/>
      <c r="AD31" s="189"/>
      <c r="AE31" s="189"/>
      <c r="AF31" s="36"/>
      <c r="AG31" s="36"/>
      <c r="AH31" s="36"/>
      <c r="AI31" s="36"/>
      <c r="AJ31" s="36"/>
      <c r="AK31" s="190">
        <f>ROUND(AV87+SUM(BY96:BY100),2)</f>
        <v>0</v>
      </c>
      <c r="AL31" s="189"/>
      <c r="AM31" s="189"/>
      <c r="AN31" s="189"/>
      <c r="AO31" s="189"/>
      <c r="AP31" s="36"/>
      <c r="AQ31" s="40"/>
      <c r="BE31" s="180"/>
    </row>
    <row r="32" spans="2:57" s="2" customFormat="1" ht="14.25" customHeight="1">
      <c r="B32" s="35"/>
      <c r="C32" s="36"/>
      <c r="D32" s="36"/>
      <c r="E32" s="36"/>
      <c r="F32" s="37" t="s">
        <v>43</v>
      </c>
      <c r="G32" s="36"/>
      <c r="H32" s="36"/>
      <c r="I32" s="36"/>
      <c r="J32" s="36"/>
      <c r="K32" s="36"/>
      <c r="L32" s="188">
        <v>0.2</v>
      </c>
      <c r="M32" s="189"/>
      <c r="N32" s="189"/>
      <c r="O32" s="189"/>
      <c r="P32" s="36"/>
      <c r="Q32" s="36"/>
      <c r="R32" s="36"/>
      <c r="S32" s="36"/>
      <c r="T32" s="39" t="s">
        <v>42</v>
      </c>
      <c r="U32" s="36"/>
      <c r="V32" s="36"/>
      <c r="W32" s="190">
        <f>ROUND(BA87+SUM(CE96:CE100),2)</f>
        <v>0</v>
      </c>
      <c r="X32" s="189"/>
      <c r="Y32" s="189"/>
      <c r="Z32" s="189"/>
      <c r="AA32" s="189"/>
      <c r="AB32" s="189"/>
      <c r="AC32" s="189"/>
      <c r="AD32" s="189"/>
      <c r="AE32" s="189"/>
      <c r="AF32" s="36"/>
      <c r="AG32" s="36"/>
      <c r="AH32" s="36"/>
      <c r="AI32" s="36"/>
      <c r="AJ32" s="36"/>
      <c r="AK32" s="190">
        <f>ROUND(AW87+SUM(BZ96:BZ100),2)</f>
        <v>0</v>
      </c>
      <c r="AL32" s="189"/>
      <c r="AM32" s="189"/>
      <c r="AN32" s="189"/>
      <c r="AO32" s="189"/>
      <c r="AP32" s="36"/>
      <c r="AQ32" s="40"/>
      <c r="BE32" s="180"/>
    </row>
    <row r="33" spans="2:57" s="2" customFormat="1" ht="14.25" customHeight="1" hidden="1">
      <c r="B33" s="35"/>
      <c r="C33" s="36"/>
      <c r="D33" s="36"/>
      <c r="E33" s="36"/>
      <c r="F33" s="37" t="s">
        <v>44</v>
      </c>
      <c r="G33" s="36"/>
      <c r="H33" s="36"/>
      <c r="I33" s="36"/>
      <c r="J33" s="36"/>
      <c r="K33" s="36"/>
      <c r="L33" s="188">
        <v>0.2</v>
      </c>
      <c r="M33" s="189"/>
      <c r="N33" s="189"/>
      <c r="O33" s="189"/>
      <c r="P33" s="36"/>
      <c r="Q33" s="36"/>
      <c r="R33" s="36"/>
      <c r="S33" s="36"/>
      <c r="T33" s="39" t="s">
        <v>42</v>
      </c>
      <c r="U33" s="36"/>
      <c r="V33" s="36"/>
      <c r="W33" s="190">
        <f>ROUND(BB87+SUM(CF96:CF100),2)</f>
        <v>0</v>
      </c>
      <c r="X33" s="189"/>
      <c r="Y33" s="189"/>
      <c r="Z33" s="189"/>
      <c r="AA33" s="189"/>
      <c r="AB33" s="189"/>
      <c r="AC33" s="189"/>
      <c r="AD33" s="189"/>
      <c r="AE33" s="189"/>
      <c r="AF33" s="36"/>
      <c r="AG33" s="36"/>
      <c r="AH33" s="36"/>
      <c r="AI33" s="36"/>
      <c r="AJ33" s="36"/>
      <c r="AK33" s="190">
        <v>0</v>
      </c>
      <c r="AL33" s="189"/>
      <c r="AM33" s="189"/>
      <c r="AN33" s="189"/>
      <c r="AO33" s="189"/>
      <c r="AP33" s="36"/>
      <c r="AQ33" s="40"/>
      <c r="BE33" s="180"/>
    </row>
    <row r="34" spans="2:57" s="2" customFormat="1" ht="14.25" customHeight="1" hidden="1">
      <c r="B34" s="35"/>
      <c r="C34" s="36"/>
      <c r="D34" s="36"/>
      <c r="E34" s="36"/>
      <c r="F34" s="37" t="s">
        <v>45</v>
      </c>
      <c r="G34" s="36"/>
      <c r="H34" s="36"/>
      <c r="I34" s="36"/>
      <c r="J34" s="36"/>
      <c r="K34" s="36"/>
      <c r="L34" s="188">
        <v>0.2</v>
      </c>
      <c r="M34" s="189"/>
      <c r="N34" s="189"/>
      <c r="O34" s="189"/>
      <c r="P34" s="36"/>
      <c r="Q34" s="36"/>
      <c r="R34" s="36"/>
      <c r="S34" s="36"/>
      <c r="T34" s="39" t="s">
        <v>42</v>
      </c>
      <c r="U34" s="36"/>
      <c r="V34" s="36"/>
      <c r="W34" s="190">
        <f>ROUND(BC87+SUM(CG96:CG100),2)</f>
        <v>0</v>
      </c>
      <c r="X34" s="189"/>
      <c r="Y34" s="189"/>
      <c r="Z34" s="189"/>
      <c r="AA34" s="189"/>
      <c r="AB34" s="189"/>
      <c r="AC34" s="189"/>
      <c r="AD34" s="189"/>
      <c r="AE34" s="189"/>
      <c r="AF34" s="36"/>
      <c r="AG34" s="36"/>
      <c r="AH34" s="36"/>
      <c r="AI34" s="36"/>
      <c r="AJ34" s="36"/>
      <c r="AK34" s="190">
        <v>0</v>
      </c>
      <c r="AL34" s="189"/>
      <c r="AM34" s="189"/>
      <c r="AN34" s="189"/>
      <c r="AO34" s="189"/>
      <c r="AP34" s="36"/>
      <c r="AQ34" s="40"/>
      <c r="BE34" s="180"/>
    </row>
    <row r="35" spans="2:43" s="2" customFormat="1" ht="14.25" customHeight="1" hidden="1">
      <c r="B35" s="35"/>
      <c r="C35" s="36"/>
      <c r="D35" s="36"/>
      <c r="E35" s="36"/>
      <c r="F35" s="37" t="s">
        <v>46</v>
      </c>
      <c r="G35" s="36"/>
      <c r="H35" s="36"/>
      <c r="I35" s="36"/>
      <c r="J35" s="36"/>
      <c r="K35" s="36"/>
      <c r="L35" s="188">
        <v>0</v>
      </c>
      <c r="M35" s="189"/>
      <c r="N35" s="189"/>
      <c r="O35" s="189"/>
      <c r="P35" s="36"/>
      <c r="Q35" s="36"/>
      <c r="R35" s="36"/>
      <c r="S35" s="36"/>
      <c r="T35" s="39" t="s">
        <v>42</v>
      </c>
      <c r="U35" s="36"/>
      <c r="V35" s="36"/>
      <c r="W35" s="190">
        <f>ROUND(BD87+SUM(CH96:CH100),2)</f>
        <v>0</v>
      </c>
      <c r="X35" s="189"/>
      <c r="Y35" s="189"/>
      <c r="Z35" s="189"/>
      <c r="AA35" s="189"/>
      <c r="AB35" s="189"/>
      <c r="AC35" s="189"/>
      <c r="AD35" s="189"/>
      <c r="AE35" s="189"/>
      <c r="AF35" s="36"/>
      <c r="AG35" s="36"/>
      <c r="AH35" s="36"/>
      <c r="AI35" s="36"/>
      <c r="AJ35" s="36"/>
      <c r="AK35" s="190">
        <v>0</v>
      </c>
      <c r="AL35" s="189"/>
      <c r="AM35" s="189"/>
      <c r="AN35" s="189"/>
      <c r="AO35" s="189"/>
      <c r="AP35" s="36"/>
      <c r="AQ35" s="40"/>
    </row>
    <row r="36" spans="2:43" s="1" customFormat="1" ht="6.75" customHeight="1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2"/>
    </row>
    <row r="37" spans="2:43" s="1" customFormat="1" ht="25.5" customHeight="1">
      <c r="B37" s="30"/>
      <c r="C37" s="41"/>
      <c r="D37" s="42" t="s">
        <v>47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4" t="s">
        <v>48</v>
      </c>
      <c r="U37" s="43"/>
      <c r="V37" s="43"/>
      <c r="W37" s="43"/>
      <c r="X37" s="191" t="s">
        <v>49</v>
      </c>
      <c r="Y37" s="192"/>
      <c r="Z37" s="192"/>
      <c r="AA37" s="192"/>
      <c r="AB37" s="192"/>
      <c r="AC37" s="43"/>
      <c r="AD37" s="43"/>
      <c r="AE37" s="43"/>
      <c r="AF37" s="43"/>
      <c r="AG37" s="43"/>
      <c r="AH37" s="43"/>
      <c r="AI37" s="43"/>
      <c r="AJ37" s="43"/>
      <c r="AK37" s="193">
        <f>SUM(AK29:AK35)</f>
        <v>0</v>
      </c>
      <c r="AL37" s="192"/>
      <c r="AM37" s="192"/>
      <c r="AN37" s="192"/>
      <c r="AO37" s="194"/>
      <c r="AP37" s="41"/>
      <c r="AQ37" s="32"/>
    </row>
    <row r="38" spans="2:43" s="1" customFormat="1" ht="14.25" customHeight="1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2"/>
    </row>
    <row r="39" spans="2:43" ht="13.5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9"/>
    </row>
    <row r="40" spans="2:43" ht="13.5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9"/>
    </row>
    <row r="41" spans="2:43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9"/>
    </row>
    <row r="42" spans="2:43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9"/>
    </row>
    <row r="43" spans="2:43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9"/>
    </row>
    <row r="44" spans="2:43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9"/>
    </row>
    <row r="45" spans="2:43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9"/>
    </row>
    <row r="46" spans="2:43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9"/>
    </row>
    <row r="47" spans="2:43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9"/>
    </row>
    <row r="48" spans="2:43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9"/>
    </row>
    <row r="49" spans="2:43" s="1" customFormat="1" ht="15">
      <c r="B49" s="30"/>
      <c r="C49" s="31"/>
      <c r="D49" s="45" t="s">
        <v>50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7"/>
      <c r="AA49" s="31"/>
      <c r="AB49" s="31"/>
      <c r="AC49" s="45" t="s">
        <v>51</v>
      </c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7"/>
      <c r="AP49" s="31"/>
      <c r="AQ49" s="32"/>
    </row>
    <row r="50" spans="2:43" ht="13.5">
      <c r="B50" s="17"/>
      <c r="C50" s="18"/>
      <c r="D50" s="4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49"/>
      <c r="AA50" s="18"/>
      <c r="AB50" s="18"/>
      <c r="AC50" s="4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49"/>
      <c r="AP50" s="18"/>
      <c r="AQ50" s="19"/>
    </row>
    <row r="51" spans="2:43" ht="13.5">
      <c r="B51" s="17"/>
      <c r="C51" s="18"/>
      <c r="D51" s="4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49"/>
      <c r="AA51" s="18"/>
      <c r="AB51" s="18"/>
      <c r="AC51" s="4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49"/>
      <c r="AP51" s="18"/>
      <c r="AQ51" s="19"/>
    </row>
    <row r="52" spans="2:43" ht="13.5">
      <c r="B52" s="17"/>
      <c r="C52" s="18"/>
      <c r="D52" s="4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49"/>
      <c r="AA52" s="18"/>
      <c r="AB52" s="18"/>
      <c r="AC52" s="4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49"/>
      <c r="AP52" s="18"/>
      <c r="AQ52" s="19"/>
    </row>
    <row r="53" spans="2:43" ht="13.5">
      <c r="B53" s="17"/>
      <c r="C53" s="18"/>
      <c r="D53" s="4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49"/>
      <c r="AA53" s="18"/>
      <c r="AB53" s="18"/>
      <c r="AC53" s="4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49"/>
      <c r="AP53" s="18"/>
      <c r="AQ53" s="19"/>
    </row>
    <row r="54" spans="2:43" ht="13.5">
      <c r="B54" s="17"/>
      <c r="C54" s="18"/>
      <c r="D54" s="4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49"/>
      <c r="AA54" s="18"/>
      <c r="AB54" s="18"/>
      <c r="AC54" s="4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49"/>
      <c r="AP54" s="18"/>
      <c r="AQ54" s="19"/>
    </row>
    <row r="55" spans="2:43" ht="13.5">
      <c r="B55" s="17"/>
      <c r="C55" s="18"/>
      <c r="D55" s="4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49"/>
      <c r="AA55" s="18"/>
      <c r="AB55" s="18"/>
      <c r="AC55" s="4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49"/>
      <c r="AP55" s="18"/>
      <c r="AQ55" s="19"/>
    </row>
    <row r="56" spans="2:43" ht="13.5">
      <c r="B56" s="17"/>
      <c r="C56" s="18"/>
      <c r="D56" s="4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49"/>
      <c r="AA56" s="18"/>
      <c r="AB56" s="18"/>
      <c r="AC56" s="4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49"/>
      <c r="AP56" s="18"/>
      <c r="AQ56" s="19"/>
    </row>
    <row r="57" spans="2:43" ht="13.5">
      <c r="B57" s="17"/>
      <c r="C57" s="18"/>
      <c r="D57" s="4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49"/>
      <c r="AA57" s="18"/>
      <c r="AB57" s="18"/>
      <c r="AC57" s="4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49"/>
      <c r="AP57" s="18"/>
      <c r="AQ57" s="19"/>
    </row>
    <row r="58" spans="2:43" s="1" customFormat="1" ht="15">
      <c r="B58" s="30"/>
      <c r="C58" s="31"/>
      <c r="D58" s="50" t="s">
        <v>52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2" t="s">
        <v>53</v>
      </c>
      <c r="S58" s="51"/>
      <c r="T58" s="51"/>
      <c r="U58" s="51"/>
      <c r="V58" s="51"/>
      <c r="W58" s="51"/>
      <c r="X58" s="51"/>
      <c r="Y58" s="51"/>
      <c r="Z58" s="53"/>
      <c r="AA58" s="31"/>
      <c r="AB58" s="31"/>
      <c r="AC58" s="50" t="s">
        <v>52</v>
      </c>
      <c r="AD58" s="51"/>
      <c r="AE58" s="51"/>
      <c r="AF58" s="51"/>
      <c r="AG58" s="51"/>
      <c r="AH58" s="51"/>
      <c r="AI58" s="51"/>
      <c r="AJ58" s="51"/>
      <c r="AK58" s="51"/>
      <c r="AL58" s="51"/>
      <c r="AM58" s="52" t="s">
        <v>53</v>
      </c>
      <c r="AN58" s="51"/>
      <c r="AO58" s="53"/>
      <c r="AP58" s="31"/>
      <c r="AQ58" s="32"/>
    </row>
    <row r="59" spans="2:43" ht="13.5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9"/>
    </row>
    <row r="60" spans="2:43" s="1" customFormat="1" ht="15">
      <c r="B60" s="30"/>
      <c r="C60" s="31"/>
      <c r="D60" s="45" t="s">
        <v>54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7"/>
      <c r="AA60" s="31"/>
      <c r="AB60" s="31"/>
      <c r="AC60" s="45" t="s">
        <v>55</v>
      </c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7"/>
      <c r="AP60" s="31"/>
      <c r="AQ60" s="32"/>
    </row>
    <row r="61" spans="2:43" ht="13.5">
      <c r="B61" s="17"/>
      <c r="C61" s="18"/>
      <c r="D61" s="4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49"/>
      <c r="AA61" s="18"/>
      <c r="AB61" s="18"/>
      <c r="AC61" s="4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49"/>
      <c r="AP61" s="18"/>
      <c r="AQ61" s="19"/>
    </row>
    <row r="62" spans="2:43" ht="13.5">
      <c r="B62" s="17"/>
      <c r="C62" s="18"/>
      <c r="D62" s="4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49"/>
      <c r="AA62" s="18"/>
      <c r="AB62" s="18"/>
      <c r="AC62" s="4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49"/>
      <c r="AP62" s="18"/>
      <c r="AQ62" s="19"/>
    </row>
    <row r="63" spans="2:43" ht="13.5">
      <c r="B63" s="17"/>
      <c r="C63" s="18"/>
      <c r="D63" s="4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49"/>
      <c r="AA63" s="18"/>
      <c r="AB63" s="18"/>
      <c r="AC63" s="4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49"/>
      <c r="AP63" s="18"/>
      <c r="AQ63" s="19"/>
    </row>
    <row r="64" spans="2:43" ht="13.5">
      <c r="B64" s="17"/>
      <c r="C64" s="18"/>
      <c r="D64" s="4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49"/>
      <c r="AA64" s="18"/>
      <c r="AB64" s="18"/>
      <c r="AC64" s="4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49"/>
      <c r="AP64" s="18"/>
      <c r="AQ64" s="19"/>
    </row>
    <row r="65" spans="2:43" ht="13.5">
      <c r="B65" s="17"/>
      <c r="C65" s="18"/>
      <c r="D65" s="4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49"/>
      <c r="AA65" s="18"/>
      <c r="AB65" s="18"/>
      <c r="AC65" s="4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49"/>
      <c r="AP65" s="18"/>
      <c r="AQ65" s="19"/>
    </row>
    <row r="66" spans="2:43" ht="13.5">
      <c r="B66" s="17"/>
      <c r="C66" s="18"/>
      <c r="D66" s="4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49"/>
      <c r="AA66" s="18"/>
      <c r="AB66" s="18"/>
      <c r="AC66" s="4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49"/>
      <c r="AP66" s="18"/>
      <c r="AQ66" s="19"/>
    </row>
    <row r="67" spans="2:43" ht="13.5">
      <c r="B67" s="17"/>
      <c r="C67" s="18"/>
      <c r="D67" s="4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49"/>
      <c r="AA67" s="18"/>
      <c r="AB67" s="18"/>
      <c r="AC67" s="4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49"/>
      <c r="AP67" s="18"/>
      <c r="AQ67" s="19"/>
    </row>
    <row r="68" spans="2:43" ht="13.5">
      <c r="B68" s="17"/>
      <c r="C68" s="18"/>
      <c r="D68" s="4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49"/>
      <c r="AA68" s="18"/>
      <c r="AB68" s="18"/>
      <c r="AC68" s="4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49"/>
      <c r="AP68" s="18"/>
      <c r="AQ68" s="19"/>
    </row>
    <row r="69" spans="2:43" s="1" customFormat="1" ht="15">
      <c r="B69" s="30"/>
      <c r="C69" s="31"/>
      <c r="D69" s="50" t="s">
        <v>52</v>
      </c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2" t="s">
        <v>53</v>
      </c>
      <c r="S69" s="51"/>
      <c r="T69" s="51"/>
      <c r="U69" s="51"/>
      <c r="V69" s="51"/>
      <c r="W69" s="51"/>
      <c r="X69" s="51"/>
      <c r="Y69" s="51"/>
      <c r="Z69" s="53"/>
      <c r="AA69" s="31"/>
      <c r="AB69" s="31"/>
      <c r="AC69" s="50" t="s">
        <v>52</v>
      </c>
      <c r="AD69" s="51"/>
      <c r="AE69" s="51"/>
      <c r="AF69" s="51"/>
      <c r="AG69" s="51"/>
      <c r="AH69" s="51"/>
      <c r="AI69" s="51"/>
      <c r="AJ69" s="51"/>
      <c r="AK69" s="51"/>
      <c r="AL69" s="51"/>
      <c r="AM69" s="52" t="s">
        <v>53</v>
      </c>
      <c r="AN69" s="51"/>
      <c r="AO69" s="53"/>
      <c r="AP69" s="31"/>
      <c r="AQ69" s="32"/>
    </row>
    <row r="70" spans="2:43" s="1" customFormat="1" ht="6.75" customHeight="1"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2"/>
    </row>
    <row r="71" spans="2:43" s="1" customFormat="1" ht="6.7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6"/>
    </row>
    <row r="75" spans="2:43" s="1" customFormat="1" ht="6.7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9"/>
    </row>
    <row r="76" spans="2:43" s="1" customFormat="1" ht="36.75" customHeight="1">
      <c r="B76" s="30"/>
      <c r="C76" s="176" t="s">
        <v>56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195"/>
      <c r="AK76" s="195"/>
      <c r="AL76" s="195"/>
      <c r="AM76" s="195"/>
      <c r="AN76" s="195"/>
      <c r="AO76" s="195"/>
      <c r="AP76" s="195"/>
      <c r="AQ76" s="32"/>
    </row>
    <row r="77" spans="2:43" s="3" customFormat="1" ht="14.25" customHeight="1">
      <c r="B77" s="60"/>
      <c r="C77" s="25" t="s">
        <v>13</v>
      </c>
      <c r="D77" s="61"/>
      <c r="E77" s="61"/>
      <c r="F77" s="61"/>
      <c r="G77" s="61"/>
      <c r="H77" s="61"/>
      <c r="I77" s="61"/>
      <c r="J77" s="61"/>
      <c r="K77" s="61"/>
      <c r="L77" s="61" t="str">
        <f>K5</f>
        <v>MM04-3</v>
      </c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2"/>
    </row>
    <row r="78" spans="2:43" s="4" customFormat="1" ht="36.75" customHeight="1">
      <c r="B78" s="63"/>
      <c r="C78" s="64" t="s">
        <v>16</v>
      </c>
      <c r="D78" s="65"/>
      <c r="E78" s="65"/>
      <c r="F78" s="65"/>
      <c r="G78" s="65"/>
      <c r="H78" s="65"/>
      <c r="I78" s="65"/>
      <c r="J78" s="65"/>
      <c r="K78" s="65"/>
      <c r="L78" s="196" t="str">
        <f>K6</f>
        <v>Výmena svetlíkov ns výr. halách SAM - SHIPBUILDING AND MACHINERY a.s., Komárno</v>
      </c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  <c r="AM78" s="197"/>
      <c r="AN78" s="197"/>
      <c r="AO78" s="197"/>
      <c r="AP78" s="65"/>
      <c r="AQ78" s="66"/>
    </row>
    <row r="79" spans="2:43" s="1" customFormat="1" ht="6.75" customHeight="1"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2"/>
    </row>
    <row r="80" spans="2:43" s="1" customFormat="1" ht="15">
      <c r="B80" s="30"/>
      <c r="C80" s="25" t="s">
        <v>21</v>
      </c>
      <c r="D80" s="31"/>
      <c r="E80" s="31"/>
      <c r="F80" s="31"/>
      <c r="G80" s="31"/>
      <c r="H80" s="31"/>
      <c r="I80" s="31"/>
      <c r="J80" s="31"/>
      <c r="K80" s="31"/>
      <c r="L80" s="67" t="str">
        <f>IF(K8="","",K8)</f>
        <v>Komárno</v>
      </c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25" t="s">
        <v>23</v>
      </c>
      <c r="AJ80" s="31"/>
      <c r="AK80" s="31"/>
      <c r="AL80" s="31"/>
      <c r="AM80" s="68" t="str">
        <f>IF(AN8="","",AN8)</f>
        <v>09.10.2020</v>
      </c>
      <c r="AN80" s="31"/>
      <c r="AO80" s="31"/>
      <c r="AP80" s="31"/>
      <c r="AQ80" s="32"/>
    </row>
    <row r="81" spans="2:43" s="1" customFormat="1" ht="6.75" customHeight="1"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2"/>
    </row>
    <row r="82" spans="2:56" s="1" customFormat="1" ht="15">
      <c r="B82" s="30"/>
      <c r="C82" s="25" t="s">
        <v>25</v>
      </c>
      <c r="D82" s="31"/>
      <c r="E82" s="31"/>
      <c r="F82" s="31"/>
      <c r="G82" s="31"/>
      <c r="H82" s="31"/>
      <c r="I82" s="31"/>
      <c r="J82" s="31"/>
      <c r="K82" s="31"/>
      <c r="L82" s="61" t="str">
        <f>IF(E11="","",E11)</f>
        <v>SAM – SHIPBUILDING AND MACHINERY, a.s. </v>
      </c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25" t="s">
        <v>31</v>
      </c>
      <c r="AJ82" s="31"/>
      <c r="AK82" s="31"/>
      <c r="AL82" s="31"/>
      <c r="AM82" s="198" t="str">
        <f>IF(E17="","",E17)</f>
        <v>INTECH, spol. s r.o., Vlčie Hrdlo, 824 12 Bratisla</v>
      </c>
      <c r="AN82" s="195"/>
      <c r="AO82" s="195"/>
      <c r="AP82" s="195"/>
      <c r="AQ82" s="32"/>
      <c r="AS82" s="199" t="s">
        <v>57</v>
      </c>
      <c r="AT82" s="200"/>
      <c r="AU82" s="46"/>
      <c r="AV82" s="46"/>
      <c r="AW82" s="46"/>
      <c r="AX82" s="46"/>
      <c r="AY82" s="46"/>
      <c r="AZ82" s="46"/>
      <c r="BA82" s="46"/>
      <c r="BB82" s="46"/>
      <c r="BC82" s="46"/>
      <c r="BD82" s="47"/>
    </row>
    <row r="83" spans="2:56" s="1" customFormat="1" ht="15">
      <c r="B83" s="30"/>
      <c r="C83" s="25" t="s">
        <v>29</v>
      </c>
      <c r="D83" s="31"/>
      <c r="E83" s="31"/>
      <c r="F83" s="31"/>
      <c r="G83" s="31"/>
      <c r="H83" s="31"/>
      <c r="I83" s="31"/>
      <c r="J83" s="31"/>
      <c r="K83" s="31"/>
      <c r="L83" s="61">
        <f>IF(E14="Vyplň údaj","",E14)</f>
      </c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25" t="s">
        <v>34</v>
      </c>
      <c r="AJ83" s="31"/>
      <c r="AK83" s="31"/>
      <c r="AL83" s="31"/>
      <c r="AM83" s="198" t="str">
        <f>IF(E20="","",E20)</f>
        <v> </v>
      </c>
      <c r="AN83" s="195"/>
      <c r="AO83" s="195"/>
      <c r="AP83" s="195"/>
      <c r="AQ83" s="32"/>
      <c r="AS83" s="201"/>
      <c r="AT83" s="195"/>
      <c r="AU83" s="31"/>
      <c r="AV83" s="31"/>
      <c r="AW83" s="31"/>
      <c r="AX83" s="31"/>
      <c r="AY83" s="31"/>
      <c r="AZ83" s="31"/>
      <c r="BA83" s="31"/>
      <c r="BB83" s="31"/>
      <c r="BC83" s="31"/>
      <c r="BD83" s="70"/>
    </row>
    <row r="84" spans="2:56" s="1" customFormat="1" ht="10.5" customHeight="1"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2"/>
      <c r="AS84" s="201"/>
      <c r="AT84" s="195"/>
      <c r="AU84" s="31"/>
      <c r="AV84" s="31"/>
      <c r="AW84" s="31"/>
      <c r="AX84" s="31"/>
      <c r="AY84" s="31"/>
      <c r="AZ84" s="31"/>
      <c r="BA84" s="31"/>
      <c r="BB84" s="31"/>
      <c r="BC84" s="31"/>
      <c r="BD84" s="70"/>
    </row>
    <row r="85" spans="2:56" s="1" customFormat="1" ht="29.25" customHeight="1">
      <c r="B85" s="30"/>
      <c r="C85" s="202" t="s">
        <v>58</v>
      </c>
      <c r="D85" s="203"/>
      <c r="E85" s="203"/>
      <c r="F85" s="203"/>
      <c r="G85" s="203"/>
      <c r="H85" s="71"/>
      <c r="I85" s="204" t="s">
        <v>59</v>
      </c>
      <c r="J85" s="203"/>
      <c r="K85" s="203"/>
      <c r="L85" s="203"/>
      <c r="M85" s="203"/>
      <c r="N85" s="203"/>
      <c r="O85" s="203"/>
      <c r="P85" s="203"/>
      <c r="Q85" s="203"/>
      <c r="R85" s="203"/>
      <c r="S85" s="203"/>
      <c r="T85" s="203"/>
      <c r="U85" s="203"/>
      <c r="V85" s="203"/>
      <c r="W85" s="203"/>
      <c r="X85" s="203"/>
      <c r="Y85" s="203"/>
      <c r="Z85" s="203"/>
      <c r="AA85" s="203"/>
      <c r="AB85" s="203"/>
      <c r="AC85" s="203"/>
      <c r="AD85" s="203"/>
      <c r="AE85" s="203"/>
      <c r="AF85" s="203"/>
      <c r="AG85" s="204" t="s">
        <v>60</v>
      </c>
      <c r="AH85" s="203"/>
      <c r="AI85" s="203"/>
      <c r="AJ85" s="203"/>
      <c r="AK85" s="203"/>
      <c r="AL85" s="203"/>
      <c r="AM85" s="203"/>
      <c r="AN85" s="204" t="s">
        <v>61</v>
      </c>
      <c r="AO85" s="203"/>
      <c r="AP85" s="205"/>
      <c r="AQ85" s="32"/>
      <c r="AS85" s="72" t="s">
        <v>62</v>
      </c>
      <c r="AT85" s="73" t="s">
        <v>63</v>
      </c>
      <c r="AU85" s="73" t="s">
        <v>64</v>
      </c>
      <c r="AV85" s="73" t="s">
        <v>65</v>
      </c>
      <c r="AW85" s="73" t="s">
        <v>66</v>
      </c>
      <c r="AX85" s="73" t="s">
        <v>67</v>
      </c>
      <c r="AY85" s="73" t="s">
        <v>68</v>
      </c>
      <c r="AZ85" s="73" t="s">
        <v>69</v>
      </c>
      <c r="BA85" s="73" t="s">
        <v>70</v>
      </c>
      <c r="BB85" s="73" t="s">
        <v>71</v>
      </c>
      <c r="BC85" s="73" t="s">
        <v>72</v>
      </c>
      <c r="BD85" s="74" t="s">
        <v>73</v>
      </c>
    </row>
    <row r="86" spans="2:56" s="1" customFormat="1" ht="10.5" customHeight="1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2"/>
      <c r="AS86" s="75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7"/>
    </row>
    <row r="87" spans="2:76" s="4" customFormat="1" ht="32.25" customHeight="1">
      <c r="B87" s="63"/>
      <c r="C87" s="76" t="s">
        <v>74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214">
        <f>ROUND(SUM(AG88:AG93),2)</f>
        <v>0</v>
      </c>
      <c r="AH87" s="214"/>
      <c r="AI87" s="214"/>
      <c r="AJ87" s="214"/>
      <c r="AK87" s="214"/>
      <c r="AL87" s="214"/>
      <c r="AM87" s="214"/>
      <c r="AN87" s="215">
        <f aca="true" t="shared" si="0" ref="AN87:AN93">SUM(AG87,AT87)</f>
        <v>0</v>
      </c>
      <c r="AO87" s="215"/>
      <c r="AP87" s="215"/>
      <c r="AQ87" s="66"/>
      <c r="AS87" s="78">
        <f>ROUND(SUM(AS88:AS93),2)</f>
        <v>0</v>
      </c>
      <c r="AT87" s="79">
        <f aca="true" t="shared" si="1" ref="AT87:AT93">ROUND(SUM(AV87:AW87),2)</f>
        <v>0</v>
      </c>
      <c r="AU87" s="80">
        <f>ROUND(SUM(AU88:AU93),5)</f>
        <v>0</v>
      </c>
      <c r="AV87" s="79">
        <f>ROUND(AZ87*L31,2)</f>
        <v>0</v>
      </c>
      <c r="AW87" s="79">
        <f>ROUND(BA87*L32,2)</f>
        <v>0</v>
      </c>
      <c r="AX87" s="79">
        <f>ROUND(BB87*L31,2)</f>
        <v>0</v>
      </c>
      <c r="AY87" s="79">
        <f>ROUND(BC87*L32,2)</f>
        <v>0</v>
      </c>
      <c r="AZ87" s="79">
        <f>ROUND(SUM(AZ88:AZ93),2)</f>
        <v>0</v>
      </c>
      <c r="BA87" s="79">
        <f>ROUND(SUM(BA88:BA93),2)</f>
        <v>0</v>
      </c>
      <c r="BB87" s="79">
        <f>ROUND(SUM(BB88:BB93),2)</f>
        <v>0</v>
      </c>
      <c r="BC87" s="79">
        <f>ROUND(SUM(BC88:BC93),2)</f>
        <v>0</v>
      </c>
      <c r="BD87" s="81">
        <f>ROUND(SUM(BD88:BD93),2)</f>
        <v>0</v>
      </c>
      <c r="BS87" s="82" t="s">
        <v>75</v>
      </c>
      <c r="BT87" s="82" t="s">
        <v>76</v>
      </c>
      <c r="BU87" s="83" t="s">
        <v>77</v>
      </c>
      <c r="BV87" s="82" t="s">
        <v>78</v>
      </c>
      <c r="BW87" s="82" t="s">
        <v>79</v>
      </c>
      <c r="BX87" s="82" t="s">
        <v>80</v>
      </c>
    </row>
    <row r="88" spans="1:76" s="5" customFormat="1" ht="27" customHeight="1">
      <c r="A88" s="168" t="s">
        <v>297</v>
      </c>
      <c r="B88" s="84"/>
      <c r="C88" s="85"/>
      <c r="D88" s="208" t="s">
        <v>81</v>
      </c>
      <c r="E88" s="207"/>
      <c r="F88" s="207"/>
      <c r="G88" s="207"/>
      <c r="H88" s="207"/>
      <c r="I88" s="86"/>
      <c r="J88" s="208" t="s">
        <v>82</v>
      </c>
      <c r="K88" s="207"/>
      <c r="L88" s="207"/>
      <c r="M88" s="207"/>
      <c r="N88" s="207"/>
      <c r="O88" s="207"/>
      <c r="P88" s="207"/>
      <c r="Q88" s="207"/>
      <c r="R88" s="207"/>
      <c r="S88" s="207"/>
      <c r="T88" s="207"/>
      <c r="U88" s="207"/>
      <c r="V88" s="207"/>
      <c r="W88" s="207"/>
      <c r="X88" s="207"/>
      <c r="Y88" s="207"/>
      <c r="Z88" s="207"/>
      <c r="AA88" s="207"/>
      <c r="AB88" s="207"/>
      <c r="AC88" s="207"/>
      <c r="AD88" s="207"/>
      <c r="AE88" s="207"/>
      <c r="AF88" s="207"/>
      <c r="AG88" s="206">
        <f>'1 - Hala 1'!M30</f>
        <v>0</v>
      </c>
      <c r="AH88" s="207"/>
      <c r="AI88" s="207"/>
      <c r="AJ88" s="207"/>
      <c r="AK88" s="207"/>
      <c r="AL88" s="207"/>
      <c r="AM88" s="207"/>
      <c r="AN88" s="206">
        <f t="shared" si="0"/>
        <v>0</v>
      </c>
      <c r="AO88" s="207"/>
      <c r="AP88" s="207"/>
      <c r="AQ88" s="87"/>
      <c r="AS88" s="88">
        <f>'1 - Hala 1'!M28</f>
        <v>0</v>
      </c>
      <c r="AT88" s="89">
        <f t="shared" si="1"/>
        <v>0</v>
      </c>
      <c r="AU88" s="90">
        <f>'1 - Hala 1'!W121</f>
        <v>0</v>
      </c>
      <c r="AV88" s="89">
        <f>'1 - Hala 1'!M32</f>
        <v>0</v>
      </c>
      <c r="AW88" s="89">
        <f>'1 - Hala 1'!M33</f>
        <v>0</v>
      </c>
      <c r="AX88" s="89">
        <f>'1 - Hala 1'!M34</f>
        <v>0</v>
      </c>
      <c r="AY88" s="89">
        <f>'1 - Hala 1'!M35</f>
        <v>0</v>
      </c>
      <c r="AZ88" s="89">
        <f>'1 - Hala 1'!H32</f>
        <v>0</v>
      </c>
      <c r="BA88" s="89">
        <f>'1 - Hala 1'!H33</f>
        <v>0</v>
      </c>
      <c r="BB88" s="89">
        <f>'1 - Hala 1'!H34</f>
        <v>0</v>
      </c>
      <c r="BC88" s="89">
        <f>'1 - Hala 1'!H35</f>
        <v>0</v>
      </c>
      <c r="BD88" s="91">
        <f>'1 - Hala 1'!H36</f>
        <v>0</v>
      </c>
      <c r="BT88" s="92" t="s">
        <v>81</v>
      </c>
      <c r="BV88" s="92" t="s">
        <v>78</v>
      </c>
      <c r="BW88" s="92" t="s">
        <v>83</v>
      </c>
      <c r="BX88" s="92" t="s">
        <v>79</v>
      </c>
    </row>
    <row r="89" spans="1:76" s="5" customFormat="1" ht="27" customHeight="1">
      <c r="A89" s="168" t="s">
        <v>297</v>
      </c>
      <c r="B89" s="84"/>
      <c r="C89" s="85"/>
      <c r="D89" s="208" t="s">
        <v>84</v>
      </c>
      <c r="E89" s="207"/>
      <c r="F89" s="207"/>
      <c r="G89" s="207"/>
      <c r="H89" s="207"/>
      <c r="I89" s="86"/>
      <c r="J89" s="208" t="s">
        <v>85</v>
      </c>
      <c r="K89" s="207"/>
      <c r="L89" s="207"/>
      <c r="M89" s="207"/>
      <c r="N89" s="207"/>
      <c r="O89" s="207"/>
      <c r="P89" s="207"/>
      <c r="Q89" s="207"/>
      <c r="R89" s="207"/>
      <c r="S89" s="207"/>
      <c r="T89" s="207"/>
      <c r="U89" s="207"/>
      <c r="V89" s="207"/>
      <c r="W89" s="207"/>
      <c r="X89" s="207"/>
      <c r="Y89" s="207"/>
      <c r="Z89" s="207"/>
      <c r="AA89" s="207"/>
      <c r="AB89" s="207"/>
      <c r="AC89" s="207"/>
      <c r="AD89" s="207"/>
      <c r="AE89" s="207"/>
      <c r="AF89" s="207"/>
      <c r="AG89" s="206">
        <f>'2 - Hala 3-7 - oblúkové s...'!M30</f>
        <v>0</v>
      </c>
      <c r="AH89" s="207"/>
      <c r="AI89" s="207"/>
      <c r="AJ89" s="207"/>
      <c r="AK89" s="207"/>
      <c r="AL89" s="207"/>
      <c r="AM89" s="207"/>
      <c r="AN89" s="206">
        <f t="shared" si="0"/>
        <v>0</v>
      </c>
      <c r="AO89" s="207"/>
      <c r="AP89" s="207"/>
      <c r="AQ89" s="87"/>
      <c r="AS89" s="88">
        <f>'2 - Hala 3-7 - oblúkové s...'!M28</f>
        <v>0</v>
      </c>
      <c r="AT89" s="89">
        <f t="shared" si="1"/>
        <v>0</v>
      </c>
      <c r="AU89" s="90">
        <f>'2 - Hala 3-7 - oblúkové s...'!W121</f>
        <v>0</v>
      </c>
      <c r="AV89" s="89">
        <f>'2 - Hala 3-7 - oblúkové s...'!M32</f>
        <v>0</v>
      </c>
      <c r="AW89" s="89">
        <f>'2 - Hala 3-7 - oblúkové s...'!M33</f>
        <v>0</v>
      </c>
      <c r="AX89" s="89">
        <f>'2 - Hala 3-7 - oblúkové s...'!M34</f>
        <v>0</v>
      </c>
      <c r="AY89" s="89">
        <f>'2 - Hala 3-7 - oblúkové s...'!M35</f>
        <v>0</v>
      </c>
      <c r="AZ89" s="89">
        <f>'2 - Hala 3-7 - oblúkové s...'!H32</f>
        <v>0</v>
      </c>
      <c r="BA89" s="89">
        <f>'2 - Hala 3-7 - oblúkové s...'!H33</f>
        <v>0</v>
      </c>
      <c r="BB89" s="89">
        <f>'2 - Hala 3-7 - oblúkové s...'!H34</f>
        <v>0</v>
      </c>
      <c r="BC89" s="89">
        <f>'2 - Hala 3-7 - oblúkové s...'!H35</f>
        <v>0</v>
      </c>
      <c r="BD89" s="91">
        <f>'2 - Hala 3-7 - oblúkové s...'!H36</f>
        <v>0</v>
      </c>
      <c r="BT89" s="92" t="s">
        <v>81</v>
      </c>
      <c r="BV89" s="92" t="s">
        <v>78</v>
      </c>
      <c r="BW89" s="92" t="s">
        <v>86</v>
      </c>
      <c r="BX89" s="92" t="s">
        <v>79</v>
      </c>
    </row>
    <row r="90" spans="1:76" s="5" customFormat="1" ht="27" customHeight="1">
      <c r="A90" s="168" t="s">
        <v>297</v>
      </c>
      <c r="B90" s="84"/>
      <c r="C90" s="85"/>
      <c r="D90" s="208" t="s">
        <v>87</v>
      </c>
      <c r="E90" s="207"/>
      <c r="F90" s="207"/>
      <c r="G90" s="207"/>
      <c r="H90" s="207"/>
      <c r="I90" s="86"/>
      <c r="J90" s="208" t="s">
        <v>88</v>
      </c>
      <c r="K90" s="207"/>
      <c r="L90" s="207"/>
      <c r="M90" s="207"/>
      <c r="N90" s="207"/>
      <c r="O90" s="207"/>
      <c r="P90" s="207"/>
      <c r="Q90" s="207"/>
      <c r="R90" s="207"/>
      <c r="S90" s="207"/>
      <c r="T90" s="207"/>
      <c r="U90" s="207"/>
      <c r="V90" s="207"/>
      <c r="W90" s="207"/>
      <c r="X90" s="207"/>
      <c r="Y90" s="207"/>
      <c r="Z90" s="207"/>
      <c r="AA90" s="207"/>
      <c r="AB90" s="207"/>
      <c r="AC90" s="207"/>
      <c r="AD90" s="207"/>
      <c r="AE90" s="207"/>
      <c r="AF90" s="207"/>
      <c r="AG90" s="206">
        <f>'3 - Hala 3-7 - shedové sv...'!M30</f>
        <v>0</v>
      </c>
      <c r="AH90" s="207"/>
      <c r="AI90" s="207"/>
      <c r="AJ90" s="207"/>
      <c r="AK90" s="207"/>
      <c r="AL90" s="207"/>
      <c r="AM90" s="207"/>
      <c r="AN90" s="206">
        <f t="shared" si="0"/>
        <v>0</v>
      </c>
      <c r="AO90" s="207"/>
      <c r="AP90" s="207"/>
      <c r="AQ90" s="87"/>
      <c r="AS90" s="88">
        <f>'3 - Hala 3-7 - shedové sv...'!M28</f>
        <v>0</v>
      </c>
      <c r="AT90" s="89">
        <f t="shared" si="1"/>
        <v>0</v>
      </c>
      <c r="AU90" s="90">
        <f>'3 - Hala 3-7 - shedové sv...'!W121</f>
        <v>0</v>
      </c>
      <c r="AV90" s="89">
        <f>'3 - Hala 3-7 - shedové sv...'!M32</f>
        <v>0</v>
      </c>
      <c r="AW90" s="89">
        <f>'3 - Hala 3-7 - shedové sv...'!M33</f>
        <v>0</v>
      </c>
      <c r="AX90" s="89">
        <f>'3 - Hala 3-7 - shedové sv...'!M34</f>
        <v>0</v>
      </c>
      <c r="AY90" s="89">
        <f>'3 - Hala 3-7 - shedové sv...'!M35</f>
        <v>0</v>
      </c>
      <c r="AZ90" s="89">
        <f>'3 - Hala 3-7 - shedové sv...'!H32</f>
        <v>0</v>
      </c>
      <c r="BA90" s="89">
        <f>'3 - Hala 3-7 - shedové sv...'!H33</f>
        <v>0</v>
      </c>
      <c r="BB90" s="89">
        <f>'3 - Hala 3-7 - shedové sv...'!H34</f>
        <v>0</v>
      </c>
      <c r="BC90" s="89">
        <f>'3 - Hala 3-7 - shedové sv...'!H35</f>
        <v>0</v>
      </c>
      <c r="BD90" s="91">
        <f>'3 - Hala 3-7 - shedové sv...'!H36</f>
        <v>0</v>
      </c>
      <c r="BT90" s="92" t="s">
        <v>81</v>
      </c>
      <c r="BV90" s="92" t="s">
        <v>78</v>
      </c>
      <c r="BW90" s="92" t="s">
        <v>89</v>
      </c>
      <c r="BX90" s="92" t="s">
        <v>79</v>
      </c>
    </row>
    <row r="91" spans="1:76" s="5" customFormat="1" ht="27" customHeight="1">
      <c r="A91" s="168" t="s">
        <v>297</v>
      </c>
      <c r="B91" s="84"/>
      <c r="C91" s="85"/>
      <c r="D91" s="208" t="s">
        <v>90</v>
      </c>
      <c r="E91" s="207"/>
      <c r="F91" s="207"/>
      <c r="G91" s="207"/>
      <c r="H91" s="207"/>
      <c r="I91" s="86"/>
      <c r="J91" s="208" t="s">
        <v>91</v>
      </c>
      <c r="K91" s="207"/>
      <c r="L91" s="207"/>
      <c r="M91" s="207"/>
      <c r="N91" s="207"/>
      <c r="O91" s="207"/>
      <c r="P91" s="207"/>
      <c r="Q91" s="207"/>
      <c r="R91" s="207"/>
      <c r="S91" s="207"/>
      <c r="T91" s="207"/>
      <c r="U91" s="207"/>
      <c r="V91" s="207"/>
      <c r="W91" s="207"/>
      <c r="X91" s="207"/>
      <c r="Y91" s="207"/>
      <c r="Z91" s="207"/>
      <c r="AA91" s="207"/>
      <c r="AB91" s="207"/>
      <c r="AC91" s="207"/>
      <c r="AD91" s="207"/>
      <c r="AE91" s="207"/>
      <c r="AF91" s="207"/>
      <c r="AG91" s="206">
        <f>'4 - Hala 2'!M30</f>
        <v>0</v>
      </c>
      <c r="AH91" s="207"/>
      <c r="AI91" s="207"/>
      <c r="AJ91" s="207"/>
      <c r="AK91" s="207"/>
      <c r="AL91" s="207"/>
      <c r="AM91" s="207"/>
      <c r="AN91" s="206">
        <f t="shared" si="0"/>
        <v>0</v>
      </c>
      <c r="AO91" s="207"/>
      <c r="AP91" s="207"/>
      <c r="AQ91" s="87"/>
      <c r="AS91" s="88">
        <f>'4 - Hala 2'!M28</f>
        <v>0</v>
      </c>
      <c r="AT91" s="89">
        <f t="shared" si="1"/>
        <v>0</v>
      </c>
      <c r="AU91" s="90">
        <f>'4 - Hala 2'!W121</f>
        <v>0</v>
      </c>
      <c r="AV91" s="89">
        <f>'4 - Hala 2'!M32</f>
        <v>0</v>
      </c>
      <c r="AW91" s="89">
        <f>'4 - Hala 2'!M33</f>
        <v>0</v>
      </c>
      <c r="AX91" s="89">
        <f>'4 - Hala 2'!M34</f>
        <v>0</v>
      </c>
      <c r="AY91" s="89">
        <f>'4 - Hala 2'!M35</f>
        <v>0</v>
      </c>
      <c r="AZ91" s="89">
        <f>'4 - Hala 2'!H32</f>
        <v>0</v>
      </c>
      <c r="BA91" s="89">
        <f>'4 - Hala 2'!H33</f>
        <v>0</v>
      </c>
      <c r="BB91" s="89">
        <f>'4 - Hala 2'!H34</f>
        <v>0</v>
      </c>
      <c r="BC91" s="89">
        <f>'4 - Hala 2'!H35</f>
        <v>0</v>
      </c>
      <c r="BD91" s="91">
        <f>'4 - Hala 2'!H36</f>
        <v>0</v>
      </c>
      <c r="BT91" s="92" t="s">
        <v>81</v>
      </c>
      <c r="BV91" s="92" t="s">
        <v>78</v>
      </c>
      <c r="BW91" s="92" t="s">
        <v>92</v>
      </c>
      <c r="BX91" s="92" t="s">
        <v>79</v>
      </c>
    </row>
    <row r="92" spans="1:76" s="5" customFormat="1" ht="27" customHeight="1">
      <c r="A92" s="168" t="s">
        <v>297</v>
      </c>
      <c r="B92" s="84"/>
      <c r="C92" s="85"/>
      <c r="D92" s="208" t="s">
        <v>93</v>
      </c>
      <c r="E92" s="207"/>
      <c r="F92" s="207"/>
      <c r="G92" s="207"/>
      <c r="H92" s="207"/>
      <c r="I92" s="86"/>
      <c r="J92" s="208" t="s">
        <v>94</v>
      </c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206">
        <f>'5 - Hala 8'!M30</f>
        <v>0</v>
      </c>
      <c r="AH92" s="207"/>
      <c r="AI92" s="207"/>
      <c r="AJ92" s="207"/>
      <c r="AK92" s="207"/>
      <c r="AL92" s="207"/>
      <c r="AM92" s="207"/>
      <c r="AN92" s="206">
        <f t="shared" si="0"/>
        <v>0</v>
      </c>
      <c r="AO92" s="207"/>
      <c r="AP92" s="207"/>
      <c r="AQ92" s="87"/>
      <c r="AS92" s="88">
        <f>'5 - Hala 8'!M28</f>
        <v>0</v>
      </c>
      <c r="AT92" s="89">
        <f t="shared" si="1"/>
        <v>0</v>
      </c>
      <c r="AU92" s="90">
        <f>'5 - Hala 8'!W121</f>
        <v>0</v>
      </c>
      <c r="AV92" s="89">
        <f>'5 - Hala 8'!M32</f>
        <v>0</v>
      </c>
      <c r="AW92" s="89">
        <f>'5 - Hala 8'!M33</f>
        <v>0</v>
      </c>
      <c r="AX92" s="89">
        <f>'5 - Hala 8'!M34</f>
        <v>0</v>
      </c>
      <c r="AY92" s="89">
        <f>'5 - Hala 8'!M35</f>
        <v>0</v>
      </c>
      <c r="AZ92" s="89">
        <f>'5 - Hala 8'!H32</f>
        <v>0</v>
      </c>
      <c r="BA92" s="89">
        <f>'5 - Hala 8'!H33</f>
        <v>0</v>
      </c>
      <c r="BB92" s="89">
        <f>'5 - Hala 8'!H34</f>
        <v>0</v>
      </c>
      <c r="BC92" s="89">
        <f>'5 - Hala 8'!H35</f>
        <v>0</v>
      </c>
      <c r="BD92" s="91">
        <f>'5 - Hala 8'!H36</f>
        <v>0</v>
      </c>
      <c r="BT92" s="92" t="s">
        <v>81</v>
      </c>
      <c r="BV92" s="92" t="s">
        <v>78</v>
      </c>
      <c r="BW92" s="92" t="s">
        <v>95</v>
      </c>
      <c r="BX92" s="92" t="s">
        <v>79</v>
      </c>
    </row>
    <row r="93" spans="1:76" s="5" customFormat="1" ht="27" customHeight="1">
      <c r="A93" s="168" t="s">
        <v>297</v>
      </c>
      <c r="B93" s="84"/>
      <c r="C93" s="85"/>
      <c r="D93" s="208" t="s">
        <v>96</v>
      </c>
      <c r="E93" s="207"/>
      <c r="F93" s="207"/>
      <c r="G93" s="207"/>
      <c r="H93" s="207"/>
      <c r="I93" s="86"/>
      <c r="J93" s="208" t="s">
        <v>97</v>
      </c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  <c r="AC93" s="207"/>
      <c r="AD93" s="207"/>
      <c r="AE93" s="207"/>
      <c r="AF93" s="207"/>
      <c r="AG93" s="206">
        <f>'6 - Hala 9-16'!M30</f>
        <v>0</v>
      </c>
      <c r="AH93" s="207"/>
      <c r="AI93" s="207"/>
      <c r="AJ93" s="207"/>
      <c r="AK93" s="207"/>
      <c r="AL93" s="207"/>
      <c r="AM93" s="207"/>
      <c r="AN93" s="206">
        <f t="shared" si="0"/>
        <v>0</v>
      </c>
      <c r="AO93" s="207"/>
      <c r="AP93" s="207"/>
      <c r="AQ93" s="87"/>
      <c r="AS93" s="93">
        <f>'6 - Hala 9-16'!M28</f>
        <v>0</v>
      </c>
      <c r="AT93" s="94">
        <f t="shared" si="1"/>
        <v>0</v>
      </c>
      <c r="AU93" s="95">
        <f>'6 - Hala 9-16'!W121</f>
        <v>0</v>
      </c>
      <c r="AV93" s="94">
        <f>'6 - Hala 9-16'!M32</f>
        <v>0</v>
      </c>
      <c r="AW93" s="94">
        <f>'6 - Hala 9-16'!M33</f>
        <v>0</v>
      </c>
      <c r="AX93" s="94">
        <f>'6 - Hala 9-16'!M34</f>
        <v>0</v>
      </c>
      <c r="AY93" s="94">
        <f>'6 - Hala 9-16'!M35</f>
        <v>0</v>
      </c>
      <c r="AZ93" s="94">
        <f>'6 - Hala 9-16'!H32</f>
        <v>0</v>
      </c>
      <c r="BA93" s="94">
        <f>'6 - Hala 9-16'!H33</f>
        <v>0</v>
      </c>
      <c r="BB93" s="94">
        <f>'6 - Hala 9-16'!H34</f>
        <v>0</v>
      </c>
      <c r="BC93" s="94">
        <f>'6 - Hala 9-16'!H35</f>
        <v>0</v>
      </c>
      <c r="BD93" s="96">
        <f>'6 - Hala 9-16'!H36</f>
        <v>0</v>
      </c>
      <c r="BT93" s="92" t="s">
        <v>81</v>
      </c>
      <c r="BV93" s="92" t="s">
        <v>78</v>
      </c>
      <c r="BW93" s="92" t="s">
        <v>98</v>
      </c>
      <c r="BX93" s="92" t="s">
        <v>79</v>
      </c>
    </row>
    <row r="94" spans="2:43" ht="13.5">
      <c r="B94" s="17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9"/>
    </row>
    <row r="95" spans="2:48" s="1" customFormat="1" ht="30" customHeight="1">
      <c r="B95" s="30"/>
      <c r="C95" s="76" t="s">
        <v>99</v>
      </c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215">
        <f>ROUND(SUM(AG96:AG99),2)</f>
        <v>0</v>
      </c>
      <c r="AH95" s="195"/>
      <c r="AI95" s="195"/>
      <c r="AJ95" s="195"/>
      <c r="AK95" s="195"/>
      <c r="AL95" s="195"/>
      <c r="AM95" s="195"/>
      <c r="AN95" s="215">
        <f>ROUND(SUM(AN96:AN99),2)</f>
        <v>0</v>
      </c>
      <c r="AO95" s="195"/>
      <c r="AP95" s="195"/>
      <c r="AQ95" s="32"/>
      <c r="AS95" s="72" t="s">
        <v>100</v>
      </c>
      <c r="AT95" s="73" t="s">
        <v>101</v>
      </c>
      <c r="AU95" s="73" t="s">
        <v>40</v>
      </c>
      <c r="AV95" s="74" t="s">
        <v>63</v>
      </c>
    </row>
    <row r="96" spans="2:89" s="1" customFormat="1" ht="19.5" customHeight="1">
      <c r="B96" s="30"/>
      <c r="C96" s="31"/>
      <c r="D96" s="97" t="s">
        <v>102</v>
      </c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209">
        <f>ROUND(AG87*AS96,2)</f>
        <v>0</v>
      </c>
      <c r="AH96" s="195"/>
      <c r="AI96" s="195"/>
      <c r="AJ96" s="195"/>
      <c r="AK96" s="195"/>
      <c r="AL96" s="195"/>
      <c r="AM96" s="195"/>
      <c r="AN96" s="210">
        <f>ROUND(AG96+AV96,2)</f>
        <v>0</v>
      </c>
      <c r="AO96" s="195"/>
      <c r="AP96" s="195"/>
      <c r="AQ96" s="32"/>
      <c r="AS96" s="98">
        <v>0</v>
      </c>
      <c r="AT96" s="99" t="s">
        <v>103</v>
      </c>
      <c r="AU96" s="99" t="s">
        <v>41</v>
      </c>
      <c r="AV96" s="100">
        <f>ROUND(IF(AU96="základná",AG96*L31,IF(AU96="znížená",AG96*L32,0)),2)</f>
        <v>0</v>
      </c>
      <c r="BV96" s="13" t="s">
        <v>104</v>
      </c>
      <c r="BY96" s="101">
        <f>IF(AU96="základná",AV96,0)</f>
        <v>0</v>
      </c>
      <c r="BZ96" s="101">
        <f>IF(AU96="znížená",AV96,0)</f>
        <v>0</v>
      </c>
      <c r="CA96" s="101">
        <v>0</v>
      </c>
      <c r="CB96" s="101">
        <v>0</v>
      </c>
      <c r="CC96" s="101">
        <v>0</v>
      </c>
      <c r="CD96" s="101">
        <f>IF(AU96="základná",AG96,0)</f>
        <v>0</v>
      </c>
      <c r="CE96" s="101">
        <f>IF(AU96="znížená",AG96,0)</f>
        <v>0</v>
      </c>
      <c r="CF96" s="101">
        <f>IF(AU96="zákl. prenesená",AG96,0)</f>
        <v>0</v>
      </c>
      <c r="CG96" s="101">
        <f>IF(AU96="zníž. prenesená",AG96,0)</f>
        <v>0</v>
      </c>
      <c r="CH96" s="101">
        <f>IF(AU96="nulová",AG96,0)</f>
        <v>0</v>
      </c>
      <c r="CI96" s="13">
        <f>IF(AU96="základná",1,IF(AU96="znížená",2,IF(AU96="zákl. prenesená",4,IF(AU96="zníž. prenesená",5,3))))</f>
        <v>1</v>
      </c>
      <c r="CJ96" s="13">
        <f>IF(AT96="stavebná časť",1,IF(8896="investičná časť",2,3))</f>
        <v>1</v>
      </c>
      <c r="CK96" s="13" t="str">
        <f>IF(D96="Vyplň vlastné","","x")</f>
        <v>x</v>
      </c>
    </row>
    <row r="97" spans="2:89" s="1" customFormat="1" ht="19.5" customHeight="1">
      <c r="B97" s="30"/>
      <c r="C97" s="31"/>
      <c r="D97" s="211" t="s">
        <v>105</v>
      </c>
      <c r="E97" s="195"/>
      <c r="F97" s="195"/>
      <c r="G97" s="195"/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  <c r="AA97" s="195"/>
      <c r="AB97" s="195"/>
      <c r="AC97" s="31"/>
      <c r="AD97" s="31"/>
      <c r="AE97" s="31"/>
      <c r="AF97" s="31"/>
      <c r="AG97" s="209">
        <f>AG87*AS97</f>
        <v>0</v>
      </c>
      <c r="AH97" s="195"/>
      <c r="AI97" s="195"/>
      <c r="AJ97" s="195"/>
      <c r="AK97" s="195"/>
      <c r="AL97" s="195"/>
      <c r="AM97" s="195"/>
      <c r="AN97" s="210">
        <f>AG97+AV97</f>
        <v>0</v>
      </c>
      <c r="AO97" s="195"/>
      <c r="AP97" s="195"/>
      <c r="AQ97" s="32"/>
      <c r="AS97" s="102">
        <v>0</v>
      </c>
      <c r="AT97" s="103" t="s">
        <v>103</v>
      </c>
      <c r="AU97" s="103" t="s">
        <v>41</v>
      </c>
      <c r="AV97" s="104">
        <f>ROUND(IF(AU97="nulová",0,IF(OR(AU97="základná",AU97="zákl. prenesená"),AG97*L31,AG97*L32)),2)</f>
        <v>0</v>
      </c>
      <c r="BV97" s="13" t="s">
        <v>106</v>
      </c>
      <c r="BY97" s="101">
        <f>IF(AU97="základná",AV97,0)</f>
        <v>0</v>
      </c>
      <c r="BZ97" s="101">
        <f>IF(AU97="znížená",AV97,0)</f>
        <v>0</v>
      </c>
      <c r="CA97" s="101">
        <f>IF(AU97="zákl. prenesená",AV97,0)</f>
        <v>0</v>
      </c>
      <c r="CB97" s="101">
        <f>IF(AU97="zníž. prenesená",AV97,0)</f>
        <v>0</v>
      </c>
      <c r="CC97" s="101">
        <f>IF(AU97="nulová",AV97,0)</f>
        <v>0</v>
      </c>
      <c r="CD97" s="101">
        <f>IF(AU97="základná",AG97,0)</f>
        <v>0</v>
      </c>
      <c r="CE97" s="101">
        <f>IF(AU97="znížená",AG97,0)</f>
        <v>0</v>
      </c>
      <c r="CF97" s="101">
        <f>IF(AU97="zákl. prenesená",AG97,0)</f>
        <v>0</v>
      </c>
      <c r="CG97" s="101">
        <f>IF(AU97="zníž. prenesená",AG97,0)</f>
        <v>0</v>
      </c>
      <c r="CH97" s="101">
        <f>IF(AU97="nulová",AG97,0)</f>
        <v>0</v>
      </c>
      <c r="CI97" s="13">
        <f>IF(AU97="základná",1,IF(AU97="znížená",2,IF(AU97="zákl. prenesená",4,IF(AU97="zníž. prenesená",5,3))))</f>
        <v>1</v>
      </c>
      <c r="CJ97" s="13">
        <f>IF(AT97="stavebná časť",1,IF(8897="investičná časť",2,3))</f>
        <v>1</v>
      </c>
      <c r="CK97" s="13">
        <f>IF(D97="Vyplň vlastné","","x")</f>
      </c>
    </row>
    <row r="98" spans="2:89" s="1" customFormat="1" ht="19.5" customHeight="1">
      <c r="B98" s="30"/>
      <c r="C98" s="31"/>
      <c r="D98" s="211" t="s">
        <v>105</v>
      </c>
      <c r="E98" s="195"/>
      <c r="F98" s="195"/>
      <c r="G98" s="195"/>
      <c r="H98" s="195"/>
      <c r="I98" s="195"/>
      <c r="J98" s="195"/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195"/>
      <c r="W98" s="195"/>
      <c r="X98" s="195"/>
      <c r="Y98" s="195"/>
      <c r="Z98" s="195"/>
      <c r="AA98" s="195"/>
      <c r="AB98" s="195"/>
      <c r="AC98" s="31"/>
      <c r="AD98" s="31"/>
      <c r="AE98" s="31"/>
      <c r="AF98" s="31"/>
      <c r="AG98" s="209">
        <f>AG87*AS98</f>
        <v>0</v>
      </c>
      <c r="AH98" s="195"/>
      <c r="AI98" s="195"/>
      <c r="AJ98" s="195"/>
      <c r="AK98" s="195"/>
      <c r="AL98" s="195"/>
      <c r="AM98" s="195"/>
      <c r="AN98" s="210">
        <f>AG98+AV98</f>
        <v>0</v>
      </c>
      <c r="AO98" s="195"/>
      <c r="AP98" s="195"/>
      <c r="AQ98" s="32"/>
      <c r="AS98" s="102">
        <v>0</v>
      </c>
      <c r="AT98" s="103" t="s">
        <v>103</v>
      </c>
      <c r="AU98" s="103" t="s">
        <v>41</v>
      </c>
      <c r="AV98" s="104">
        <f>ROUND(IF(AU98="nulová",0,IF(OR(AU98="základná",AU98="zákl. prenesená"),AG98*L31,AG98*L32)),2)</f>
        <v>0</v>
      </c>
      <c r="BV98" s="13" t="s">
        <v>106</v>
      </c>
      <c r="BY98" s="101">
        <f>IF(AU98="základná",AV98,0)</f>
        <v>0</v>
      </c>
      <c r="BZ98" s="101">
        <f>IF(AU98="znížená",AV98,0)</f>
        <v>0</v>
      </c>
      <c r="CA98" s="101">
        <f>IF(AU98="zákl. prenesená",AV98,0)</f>
        <v>0</v>
      </c>
      <c r="CB98" s="101">
        <f>IF(AU98="zníž. prenesená",AV98,0)</f>
        <v>0</v>
      </c>
      <c r="CC98" s="101">
        <f>IF(AU98="nulová",AV98,0)</f>
        <v>0</v>
      </c>
      <c r="CD98" s="101">
        <f>IF(AU98="základná",AG98,0)</f>
        <v>0</v>
      </c>
      <c r="CE98" s="101">
        <f>IF(AU98="znížená",AG98,0)</f>
        <v>0</v>
      </c>
      <c r="CF98" s="101">
        <f>IF(AU98="zákl. prenesená",AG98,0)</f>
        <v>0</v>
      </c>
      <c r="CG98" s="101">
        <f>IF(AU98="zníž. prenesená",AG98,0)</f>
        <v>0</v>
      </c>
      <c r="CH98" s="101">
        <f>IF(AU98="nulová",AG98,0)</f>
        <v>0</v>
      </c>
      <c r="CI98" s="13">
        <f>IF(AU98="základná",1,IF(AU98="znížená",2,IF(AU98="zákl. prenesená",4,IF(AU98="zníž. prenesená",5,3))))</f>
        <v>1</v>
      </c>
      <c r="CJ98" s="13">
        <f>IF(AT98="stavebná časť",1,IF(8898="investičná časť",2,3))</f>
        <v>1</v>
      </c>
      <c r="CK98" s="13">
        <f>IF(D98="Vyplň vlastné","","x")</f>
      </c>
    </row>
    <row r="99" spans="2:89" s="1" customFormat="1" ht="19.5" customHeight="1">
      <c r="B99" s="30"/>
      <c r="C99" s="31"/>
      <c r="D99" s="211" t="s">
        <v>105</v>
      </c>
      <c r="E99" s="195"/>
      <c r="F99" s="195"/>
      <c r="G99" s="195"/>
      <c r="H99" s="195"/>
      <c r="I99" s="195"/>
      <c r="J99" s="195"/>
      <c r="K99" s="195"/>
      <c r="L99" s="195"/>
      <c r="M99" s="195"/>
      <c r="N99" s="195"/>
      <c r="O99" s="195"/>
      <c r="P99" s="195"/>
      <c r="Q99" s="195"/>
      <c r="R99" s="195"/>
      <c r="S99" s="195"/>
      <c r="T99" s="195"/>
      <c r="U99" s="195"/>
      <c r="V99" s="195"/>
      <c r="W99" s="195"/>
      <c r="X99" s="195"/>
      <c r="Y99" s="195"/>
      <c r="Z99" s="195"/>
      <c r="AA99" s="195"/>
      <c r="AB99" s="195"/>
      <c r="AC99" s="31"/>
      <c r="AD99" s="31"/>
      <c r="AE99" s="31"/>
      <c r="AF99" s="31"/>
      <c r="AG99" s="209">
        <f>AG87*AS99</f>
        <v>0</v>
      </c>
      <c r="AH99" s="195"/>
      <c r="AI99" s="195"/>
      <c r="AJ99" s="195"/>
      <c r="AK99" s="195"/>
      <c r="AL99" s="195"/>
      <c r="AM99" s="195"/>
      <c r="AN99" s="210">
        <f>AG99+AV99</f>
        <v>0</v>
      </c>
      <c r="AO99" s="195"/>
      <c r="AP99" s="195"/>
      <c r="AQ99" s="32"/>
      <c r="AS99" s="105">
        <v>0</v>
      </c>
      <c r="AT99" s="106" t="s">
        <v>103</v>
      </c>
      <c r="AU99" s="106" t="s">
        <v>41</v>
      </c>
      <c r="AV99" s="107">
        <f>ROUND(IF(AU99="nulová",0,IF(OR(AU99="základná",AU99="zákl. prenesená"),AG99*L31,AG99*L32)),2)</f>
        <v>0</v>
      </c>
      <c r="BV99" s="13" t="s">
        <v>106</v>
      </c>
      <c r="BY99" s="101">
        <f>IF(AU99="základná",AV99,0)</f>
        <v>0</v>
      </c>
      <c r="BZ99" s="101">
        <f>IF(AU99="znížená",AV99,0)</f>
        <v>0</v>
      </c>
      <c r="CA99" s="101">
        <f>IF(AU99="zákl. prenesená",AV99,0)</f>
        <v>0</v>
      </c>
      <c r="CB99" s="101">
        <f>IF(AU99="zníž. prenesená",AV99,0)</f>
        <v>0</v>
      </c>
      <c r="CC99" s="101">
        <f>IF(AU99="nulová",AV99,0)</f>
        <v>0</v>
      </c>
      <c r="CD99" s="101">
        <f>IF(AU99="základná",AG99,0)</f>
        <v>0</v>
      </c>
      <c r="CE99" s="101">
        <f>IF(AU99="znížená",AG99,0)</f>
        <v>0</v>
      </c>
      <c r="CF99" s="101">
        <f>IF(AU99="zákl. prenesená",AG99,0)</f>
        <v>0</v>
      </c>
      <c r="CG99" s="101">
        <f>IF(AU99="zníž. prenesená",AG99,0)</f>
        <v>0</v>
      </c>
      <c r="CH99" s="101">
        <f>IF(AU99="nulová",AG99,0)</f>
        <v>0</v>
      </c>
      <c r="CI99" s="13">
        <f>IF(AU99="základná",1,IF(AU99="znížená",2,IF(AU99="zákl. prenesená",4,IF(AU99="zníž. prenesená",5,3))))</f>
        <v>1</v>
      </c>
      <c r="CJ99" s="13">
        <f>IF(AT99="stavebná časť",1,IF(8899="investičná časť",2,3))</f>
        <v>1</v>
      </c>
      <c r="CK99" s="13">
        <f>IF(D99="Vyplň vlastné","","x")</f>
      </c>
    </row>
    <row r="100" spans="2:43" s="1" customFormat="1" ht="10.5" customHeight="1">
      <c r="B100" s="30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2"/>
    </row>
    <row r="101" spans="2:43" s="1" customFormat="1" ht="30" customHeight="1">
      <c r="B101" s="30"/>
      <c r="C101" s="108" t="s">
        <v>107</v>
      </c>
      <c r="D101" s="109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212">
        <f>ROUND(AG87+AG95,2)</f>
        <v>0</v>
      </c>
      <c r="AH101" s="212"/>
      <c r="AI101" s="212"/>
      <c r="AJ101" s="212"/>
      <c r="AK101" s="212"/>
      <c r="AL101" s="212"/>
      <c r="AM101" s="212"/>
      <c r="AN101" s="212">
        <f>AN87+AN95</f>
        <v>0</v>
      </c>
      <c r="AO101" s="212"/>
      <c r="AP101" s="212"/>
      <c r="AQ101" s="32"/>
    </row>
    <row r="102" spans="2:43" s="1" customFormat="1" ht="6.75" customHeight="1"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6"/>
    </row>
  </sheetData>
  <sheetProtection password="CC35" sheet="1" objects="1" scenarios="1" formatColumns="0" formatRows="0" sort="0" autoFilter="0"/>
  <mergeCells count="78">
    <mergeCell ref="AG101:AM101"/>
    <mergeCell ref="AN101:AP101"/>
    <mergeCell ref="AR2:BE2"/>
    <mergeCell ref="D99:AB99"/>
    <mergeCell ref="AG99:AM99"/>
    <mergeCell ref="AN99:AP99"/>
    <mergeCell ref="AG87:AM87"/>
    <mergeCell ref="AN87:AP87"/>
    <mergeCell ref="AG95:AM95"/>
    <mergeCell ref="AN95:AP95"/>
    <mergeCell ref="AG96:AM96"/>
    <mergeCell ref="AN96:AP96"/>
    <mergeCell ref="D97:AB97"/>
    <mergeCell ref="AG97:AM97"/>
    <mergeCell ref="AN97:AP97"/>
    <mergeCell ref="D98:AB98"/>
    <mergeCell ref="AG98:AM98"/>
    <mergeCell ref="AN98:AP98"/>
    <mergeCell ref="AN92:AP92"/>
    <mergeCell ref="AG92:AM92"/>
    <mergeCell ref="D92:H92"/>
    <mergeCell ref="J92:AF92"/>
    <mergeCell ref="AN93:AP93"/>
    <mergeCell ref="AG93:AM93"/>
    <mergeCell ref="D93:H93"/>
    <mergeCell ref="J93:AF93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L31:O31"/>
    <mergeCell ref="W31:AE31"/>
    <mergeCell ref="AK31:AO31"/>
    <mergeCell ref="L32:O32"/>
    <mergeCell ref="W32:AE32"/>
    <mergeCell ref="AK32:AO32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</mergeCells>
  <dataValidations count="2">
    <dataValidation type="list" allowBlank="1" showInputMessage="1" showErrorMessage="1" error="Povolené sú hodnoty základná, znížená, nulová." sqref="AU96:AU100">
      <formula1>"základná,znížená,nulová"</formula1>
    </dataValidation>
    <dataValidation type="list" allowBlank="1" showInputMessage="1" showErrorMessage="1" error="Povolené sú hodnoty stavebná časť, technologická časť, investičná časť." sqref="AT96:AT100">
      <formula1>"stavebná časť,technologická časť,investičná časť"</formula1>
    </dataValidation>
  </dataValidations>
  <hyperlinks>
    <hyperlink ref="K1:S1" location="C2" tooltip="Súhrnný list stavby" display="1) Súhrnný list stavby"/>
    <hyperlink ref="W1:AF1" location="C87" tooltip="Rekapitulácia objektov" display="2) Rekapitulácia objektov"/>
    <hyperlink ref="A88" location="'1 - Hala 1'!C2" tooltip="1 - Hala 1" display="/"/>
    <hyperlink ref="A89" location="'2 - Hala 3-7 - oblúkové s...'!C2" tooltip="2 - Hala 3-7 - oblúkové s..." display="/"/>
    <hyperlink ref="A90" location="'3 - Hala 3-7 - shedové sv...'!C2" tooltip="3 - Hala 3-7 - shedové sv..." display="/"/>
    <hyperlink ref="A91" location="'4 - Hala 2'!C2" tooltip="4 - Hala 2" display="/"/>
    <hyperlink ref="A92" location="'5 - Hala 8'!C2" tooltip="5 - Hala 8" display="/"/>
    <hyperlink ref="A93" location="'6 - Hala 9-16'!C2" tooltip="6 - Hala 9-16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173"/>
      <c r="B1" s="170"/>
      <c r="C1" s="170"/>
      <c r="D1" s="171" t="s">
        <v>1</v>
      </c>
      <c r="E1" s="170"/>
      <c r="F1" s="172" t="s">
        <v>298</v>
      </c>
      <c r="G1" s="172"/>
      <c r="H1" s="247" t="s">
        <v>299</v>
      </c>
      <c r="I1" s="247"/>
      <c r="J1" s="247"/>
      <c r="K1" s="247"/>
      <c r="L1" s="172" t="s">
        <v>300</v>
      </c>
      <c r="M1" s="170"/>
      <c r="N1" s="170"/>
      <c r="O1" s="171" t="s">
        <v>108</v>
      </c>
      <c r="P1" s="170"/>
      <c r="Q1" s="170"/>
      <c r="R1" s="170"/>
      <c r="S1" s="172" t="s">
        <v>301</v>
      </c>
      <c r="T1" s="172"/>
      <c r="U1" s="173"/>
      <c r="V1" s="173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75" customHeight="1">
      <c r="C2" s="174" t="s">
        <v>5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S2" s="213" t="s">
        <v>6</v>
      </c>
      <c r="T2" s="175"/>
      <c r="U2" s="175"/>
      <c r="V2" s="175"/>
      <c r="W2" s="175"/>
      <c r="X2" s="175"/>
      <c r="Y2" s="175"/>
      <c r="Z2" s="175"/>
      <c r="AA2" s="175"/>
      <c r="AB2" s="175"/>
      <c r="AC2" s="175"/>
      <c r="AT2" s="13" t="s">
        <v>83</v>
      </c>
    </row>
    <row r="3" spans="2:46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76</v>
      </c>
    </row>
    <row r="4" spans="2:46" ht="36.75" customHeight="1">
      <c r="B4" s="17"/>
      <c r="C4" s="176" t="s">
        <v>109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9"/>
      <c r="T4" s="20" t="s">
        <v>10</v>
      </c>
      <c r="AT4" s="13" t="s">
        <v>4</v>
      </c>
    </row>
    <row r="5" spans="2:18" ht="6.7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ht="24.75" customHeight="1">
      <c r="B6" s="17"/>
      <c r="C6" s="18"/>
      <c r="D6" s="25" t="s">
        <v>16</v>
      </c>
      <c r="E6" s="18"/>
      <c r="F6" s="216" t="str">
        <f>'Rekapitulácia stavby'!K6</f>
        <v>Výmena svetlíkov ns výr. halách SAM - SHIPBUILDING AND MACHINERY a.s., Komárno</v>
      </c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8"/>
      <c r="R6" s="19"/>
    </row>
    <row r="7" spans="2:18" s="1" customFormat="1" ht="32.25" customHeight="1">
      <c r="B7" s="30"/>
      <c r="C7" s="31"/>
      <c r="D7" s="24" t="s">
        <v>110</v>
      </c>
      <c r="E7" s="31"/>
      <c r="F7" s="182" t="s">
        <v>111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31"/>
      <c r="R7" s="32"/>
    </row>
    <row r="8" spans="2:18" s="1" customFormat="1" ht="14.25" customHeight="1">
      <c r="B8" s="30"/>
      <c r="C8" s="31"/>
      <c r="D8" s="25" t="s">
        <v>18</v>
      </c>
      <c r="E8" s="31"/>
      <c r="F8" s="23" t="s">
        <v>19</v>
      </c>
      <c r="G8" s="31"/>
      <c r="H8" s="31"/>
      <c r="I8" s="31"/>
      <c r="J8" s="31"/>
      <c r="K8" s="31"/>
      <c r="L8" s="31"/>
      <c r="M8" s="25" t="s">
        <v>20</v>
      </c>
      <c r="N8" s="31"/>
      <c r="O8" s="23" t="s">
        <v>19</v>
      </c>
      <c r="P8" s="31"/>
      <c r="Q8" s="31"/>
      <c r="R8" s="32"/>
    </row>
    <row r="9" spans="2:18" s="1" customFormat="1" ht="14.25" customHeight="1">
      <c r="B9" s="30"/>
      <c r="C9" s="31"/>
      <c r="D9" s="25" t="s">
        <v>21</v>
      </c>
      <c r="E9" s="31"/>
      <c r="F9" s="23" t="s">
        <v>22</v>
      </c>
      <c r="G9" s="31"/>
      <c r="H9" s="31"/>
      <c r="I9" s="31"/>
      <c r="J9" s="31"/>
      <c r="K9" s="31"/>
      <c r="L9" s="31"/>
      <c r="M9" s="25" t="s">
        <v>23</v>
      </c>
      <c r="N9" s="31"/>
      <c r="O9" s="217" t="str">
        <f>'Rekapitulácia stavby'!AN8</f>
        <v>09.10.2020</v>
      </c>
      <c r="P9" s="195"/>
      <c r="Q9" s="31"/>
      <c r="R9" s="32"/>
    </row>
    <row r="10" spans="2:18" s="1" customFormat="1" ht="10.5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1" customFormat="1" ht="14.25" customHeight="1">
      <c r="B11" s="30"/>
      <c r="C11" s="31"/>
      <c r="D11" s="25" t="s">
        <v>25</v>
      </c>
      <c r="E11" s="31"/>
      <c r="F11" s="31"/>
      <c r="G11" s="31"/>
      <c r="H11" s="31"/>
      <c r="I11" s="31"/>
      <c r="J11" s="31"/>
      <c r="K11" s="31"/>
      <c r="L11" s="31"/>
      <c r="M11" s="25" t="s">
        <v>26</v>
      </c>
      <c r="N11" s="31"/>
      <c r="O11" s="181" t="s">
        <v>19</v>
      </c>
      <c r="P11" s="195"/>
      <c r="Q11" s="31"/>
      <c r="R11" s="32"/>
    </row>
    <row r="12" spans="2:18" s="1" customFormat="1" ht="18" customHeight="1">
      <c r="B12" s="30"/>
      <c r="C12" s="31"/>
      <c r="D12" s="31"/>
      <c r="E12" s="23" t="s">
        <v>27</v>
      </c>
      <c r="F12" s="31"/>
      <c r="G12" s="31"/>
      <c r="H12" s="31"/>
      <c r="I12" s="31"/>
      <c r="J12" s="31"/>
      <c r="K12" s="31"/>
      <c r="L12" s="31"/>
      <c r="M12" s="25" t="s">
        <v>28</v>
      </c>
      <c r="N12" s="31"/>
      <c r="O12" s="181" t="s">
        <v>19</v>
      </c>
      <c r="P12" s="195"/>
      <c r="Q12" s="31"/>
      <c r="R12" s="32"/>
    </row>
    <row r="13" spans="2:18" s="1" customFormat="1" ht="6.7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1" customFormat="1" ht="14.25" customHeight="1">
      <c r="B14" s="30"/>
      <c r="C14" s="31"/>
      <c r="D14" s="25" t="s">
        <v>29</v>
      </c>
      <c r="E14" s="31"/>
      <c r="F14" s="31"/>
      <c r="G14" s="31"/>
      <c r="H14" s="31"/>
      <c r="I14" s="31"/>
      <c r="J14" s="31"/>
      <c r="K14" s="31"/>
      <c r="L14" s="31"/>
      <c r="M14" s="25" t="s">
        <v>26</v>
      </c>
      <c r="N14" s="31"/>
      <c r="O14" s="218" t="s">
        <v>19</v>
      </c>
      <c r="P14" s="195"/>
      <c r="Q14" s="31"/>
      <c r="R14" s="32"/>
    </row>
    <row r="15" spans="2:18" s="1" customFormat="1" ht="18" customHeight="1">
      <c r="B15" s="30"/>
      <c r="C15" s="31"/>
      <c r="D15" s="31"/>
      <c r="E15" s="218" t="s">
        <v>35</v>
      </c>
      <c r="F15" s="195"/>
      <c r="G15" s="195"/>
      <c r="H15" s="195"/>
      <c r="I15" s="195"/>
      <c r="J15" s="195"/>
      <c r="K15" s="195"/>
      <c r="L15" s="195"/>
      <c r="M15" s="25" t="s">
        <v>28</v>
      </c>
      <c r="N15" s="31"/>
      <c r="O15" s="218" t="s">
        <v>19</v>
      </c>
      <c r="P15" s="195"/>
      <c r="Q15" s="31"/>
      <c r="R15" s="32"/>
    </row>
    <row r="16" spans="2:18" s="1" customFormat="1" ht="6.7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25" customHeight="1">
      <c r="B17" s="30"/>
      <c r="C17" s="31"/>
      <c r="D17" s="25" t="s">
        <v>31</v>
      </c>
      <c r="E17" s="31"/>
      <c r="F17" s="31"/>
      <c r="G17" s="31"/>
      <c r="H17" s="31"/>
      <c r="I17" s="31"/>
      <c r="J17" s="31"/>
      <c r="K17" s="31"/>
      <c r="L17" s="31"/>
      <c r="M17" s="25" t="s">
        <v>26</v>
      </c>
      <c r="N17" s="31"/>
      <c r="O17" s="181" t="s">
        <v>19</v>
      </c>
      <c r="P17" s="195"/>
      <c r="Q17" s="31"/>
      <c r="R17" s="32"/>
    </row>
    <row r="18" spans="2:18" s="1" customFormat="1" ht="18" customHeight="1">
      <c r="B18" s="30"/>
      <c r="C18" s="31"/>
      <c r="D18" s="31"/>
      <c r="E18" s="23" t="s">
        <v>32</v>
      </c>
      <c r="F18" s="31"/>
      <c r="G18" s="31"/>
      <c r="H18" s="31"/>
      <c r="I18" s="31"/>
      <c r="J18" s="31"/>
      <c r="K18" s="31"/>
      <c r="L18" s="31"/>
      <c r="M18" s="25" t="s">
        <v>28</v>
      </c>
      <c r="N18" s="31"/>
      <c r="O18" s="181" t="s">
        <v>19</v>
      </c>
      <c r="P18" s="195"/>
      <c r="Q18" s="31"/>
      <c r="R18" s="32"/>
    </row>
    <row r="19" spans="2:18" s="1" customFormat="1" ht="6.7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25" customHeight="1">
      <c r="B20" s="30"/>
      <c r="C20" s="31"/>
      <c r="D20" s="25" t="s">
        <v>34</v>
      </c>
      <c r="E20" s="31"/>
      <c r="F20" s="31"/>
      <c r="G20" s="31"/>
      <c r="H20" s="31"/>
      <c r="I20" s="31"/>
      <c r="J20" s="31"/>
      <c r="K20" s="31"/>
      <c r="L20" s="31"/>
      <c r="M20" s="25" t="s">
        <v>26</v>
      </c>
      <c r="N20" s="31"/>
      <c r="O20" s="181" t="s">
        <v>19</v>
      </c>
      <c r="P20" s="195"/>
      <c r="Q20" s="31"/>
      <c r="R20" s="32"/>
    </row>
    <row r="21" spans="2:18" s="1" customFormat="1" ht="18" customHeight="1">
      <c r="B21" s="30"/>
      <c r="C21" s="31"/>
      <c r="D21" s="31"/>
      <c r="E21" s="23" t="s">
        <v>35</v>
      </c>
      <c r="F21" s="31"/>
      <c r="G21" s="31"/>
      <c r="H21" s="31"/>
      <c r="I21" s="31"/>
      <c r="J21" s="31"/>
      <c r="K21" s="31"/>
      <c r="L21" s="31"/>
      <c r="M21" s="25" t="s">
        <v>28</v>
      </c>
      <c r="N21" s="31"/>
      <c r="O21" s="181" t="s">
        <v>19</v>
      </c>
      <c r="P21" s="195"/>
      <c r="Q21" s="31"/>
      <c r="R21" s="32"/>
    </row>
    <row r="22" spans="2:18" s="1" customFormat="1" ht="6.7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25" customHeight="1">
      <c r="B23" s="30"/>
      <c r="C23" s="31"/>
      <c r="D23" s="25" t="s">
        <v>36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184" t="s">
        <v>19</v>
      </c>
      <c r="F24" s="195"/>
      <c r="G24" s="195"/>
      <c r="H24" s="195"/>
      <c r="I24" s="195"/>
      <c r="J24" s="195"/>
      <c r="K24" s="195"/>
      <c r="L24" s="195"/>
      <c r="M24" s="31"/>
      <c r="N24" s="31"/>
      <c r="O24" s="31"/>
      <c r="P24" s="31"/>
      <c r="Q24" s="31"/>
      <c r="R24" s="32"/>
    </row>
    <row r="25" spans="2:18" s="1" customFormat="1" ht="6.7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7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25" customHeight="1">
      <c r="B27" s="30"/>
      <c r="C27" s="31"/>
      <c r="D27" s="110" t="s">
        <v>112</v>
      </c>
      <c r="E27" s="31"/>
      <c r="F27" s="31"/>
      <c r="G27" s="31"/>
      <c r="H27" s="31"/>
      <c r="I27" s="31"/>
      <c r="J27" s="31"/>
      <c r="K27" s="31"/>
      <c r="L27" s="31"/>
      <c r="M27" s="185">
        <f>N88</f>
        <v>0</v>
      </c>
      <c r="N27" s="195"/>
      <c r="O27" s="195"/>
      <c r="P27" s="195"/>
      <c r="Q27" s="31"/>
      <c r="R27" s="32"/>
    </row>
    <row r="28" spans="2:18" s="1" customFormat="1" ht="14.25" customHeight="1">
      <c r="B28" s="30"/>
      <c r="C28" s="31"/>
      <c r="D28" s="29" t="s">
        <v>102</v>
      </c>
      <c r="E28" s="31"/>
      <c r="F28" s="31"/>
      <c r="G28" s="31"/>
      <c r="H28" s="31"/>
      <c r="I28" s="31"/>
      <c r="J28" s="31"/>
      <c r="K28" s="31"/>
      <c r="L28" s="31"/>
      <c r="M28" s="185">
        <f>N96</f>
        <v>0</v>
      </c>
      <c r="N28" s="195"/>
      <c r="O28" s="195"/>
      <c r="P28" s="195"/>
      <c r="Q28" s="31"/>
      <c r="R28" s="32"/>
    </row>
    <row r="29" spans="2:18" s="1" customFormat="1" ht="6.7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4.75" customHeight="1">
      <c r="B30" s="30"/>
      <c r="C30" s="31"/>
      <c r="D30" s="111" t="s">
        <v>39</v>
      </c>
      <c r="E30" s="31"/>
      <c r="F30" s="31"/>
      <c r="G30" s="31"/>
      <c r="H30" s="31"/>
      <c r="I30" s="31"/>
      <c r="J30" s="31"/>
      <c r="K30" s="31"/>
      <c r="L30" s="31"/>
      <c r="M30" s="219">
        <f>ROUND(M27+M28,2)</f>
        <v>0</v>
      </c>
      <c r="N30" s="195"/>
      <c r="O30" s="195"/>
      <c r="P30" s="195"/>
      <c r="Q30" s="31"/>
      <c r="R30" s="32"/>
    </row>
    <row r="31" spans="2:18" s="1" customFormat="1" ht="6.7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25" customHeight="1">
      <c r="B32" s="30"/>
      <c r="C32" s="31"/>
      <c r="D32" s="37" t="s">
        <v>40</v>
      </c>
      <c r="E32" s="37" t="s">
        <v>41</v>
      </c>
      <c r="F32" s="38">
        <v>0.2</v>
      </c>
      <c r="G32" s="112" t="s">
        <v>42</v>
      </c>
      <c r="H32" s="220">
        <f>ROUND((((SUM(BE96:BE103)+SUM(BE121:BE139))+SUM(BE141:BE145))),2)</f>
        <v>0</v>
      </c>
      <c r="I32" s="195"/>
      <c r="J32" s="195"/>
      <c r="K32" s="31"/>
      <c r="L32" s="31"/>
      <c r="M32" s="220">
        <f>ROUND(((ROUND((SUM(BE96:BE103)+SUM(BE121:BE139)),2)*F32)+SUM(BE141:BE145)*F32),2)</f>
        <v>0</v>
      </c>
      <c r="N32" s="195"/>
      <c r="O32" s="195"/>
      <c r="P32" s="195"/>
      <c r="Q32" s="31"/>
      <c r="R32" s="32"/>
    </row>
    <row r="33" spans="2:18" s="1" customFormat="1" ht="14.25" customHeight="1">
      <c r="B33" s="30"/>
      <c r="C33" s="31"/>
      <c r="D33" s="31"/>
      <c r="E33" s="37" t="s">
        <v>43</v>
      </c>
      <c r="F33" s="38">
        <v>0.2</v>
      </c>
      <c r="G33" s="112" t="s">
        <v>42</v>
      </c>
      <c r="H33" s="220">
        <f>ROUND((((SUM(BF96:BF103)+SUM(BF121:BF139))+SUM(BF141:BF145))),2)</f>
        <v>0</v>
      </c>
      <c r="I33" s="195"/>
      <c r="J33" s="195"/>
      <c r="K33" s="31"/>
      <c r="L33" s="31"/>
      <c r="M33" s="220">
        <f>ROUND(((ROUND((SUM(BF96:BF103)+SUM(BF121:BF139)),2)*F33)+SUM(BF141:BF145)*F33),2)</f>
        <v>0</v>
      </c>
      <c r="N33" s="195"/>
      <c r="O33" s="195"/>
      <c r="P33" s="195"/>
      <c r="Q33" s="31"/>
      <c r="R33" s="32"/>
    </row>
    <row r="34" spans="2:18" s="1" customFormat="1" ht="14.25" customHeight="1" hidden="1">
      <c r="B34" s="30"/>
      <c r="C34" s="31"/>
      <c r="D34" s="31"/>
      <c r="E34" s="37" t="s">
        <v>44</v>
      </c>
      <c r="F34" s="38">
        <v>0.2</v>
      </c>
      <c r="G34" s="112" t="s">
        <v>42</v>
      </c>
      <c r="H34" s="220">
        <f>ROUND((((SUM(BG96:BG103)+SUM(BG121:BG139))+SUM(BG141:BG145))),2)</f>
        <v>0</v>
      </c>
      <c r="I34" s="195"/>
      <c r="J34" s="195"/>
      <c r="K34" s="31"/>
      <c r="L34" s="31"/>
      <c r="M34" s="220">
        <v>0</v>
      </c>
      <c r="N34" s="195"/>
      <c r="O34" s="195"/>
      <c r="P34" s="195"/>
      <c r="Q34" s="31"/>
      <c r="R34" s="32"/>
    </row>
    <row r="35" spans="2:18" s="1" customFormat="1" ht="14.25" customHeight="1" hidden="1">
      <c r="B35" s="30"/>
      <c r="C35" s="31"/>
      <c r="D35" s="31"/>
      <c r="E35" s="37" t="s">
        <v>45</v>
      </c>
      <c r="F35" s="38">
        <v>0.2</v>
      </c>
      <c r="G35" s="112" t="s">
        <v>42</v>
      </c>
      <c r="H35" s="220">
        <f>ROUND((((SUM(BH96:BH103)+SUM(BH121:BH139))+SUM(BH141:BH145))),2)</f>
        <v>0</v>
      </c>
      <c r="I35" s="195"/>
      <c r="J35" s="195"/>
      <c r="K35" s="31"/>
      <c r="L35" s="31"/>
      <c r="M35" s="220">
        <v>0</v>
      </c>
      <c r="N35" s="195"/>
      <c r="O35" s="195"/>
      <c r="P35" s="195"/>
      <c r="Q35" s="31"/>
      <c r="R35" s="32"/>
    </row>
    <row r="36" spans="2:18" s="1" customFormat="1" ht="14.25" customHeight="1" hidden="1">
      <c r="B36" s="30"/>
      <c r="C36" s="31"/>
      <c r="D36" s="31"/>
      <c r="E36" s="37" t="s">
        <v>46</v>
      </c>
      <c r="F36" s="38">
        <v>0</v>
      </c>
      <c r="G36" s="112" t="s">
        <v>42</v>
      </c>
      <c r="H36" s="220">
        <f>ROUND((((SUM(BI96:BI103)+SUM(BI121:BI139))+SUM(BI141:BI145))),2)</f>
        <v>0</v>
      </c>
      <c r="I36" s="195"/>
      <c r="J36" s="195"/>
      <c r="K36" s="31"/>
      <c r="L36" s="31"/>
      <c r="M36" s="220">
        <v>0</v>
      </c>
      <c r="N36" s="195"/>
      <c r="O36" s="195"/>
      <c r="P36" s="195"/>
      <c r="Q36" s="31"/>
      <c r="R36" s="32"/>
    </row>
    <row r="37" spans="2:18" s="1" customFormat="1" ht="6.7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4.75" customHeight="1">
      <c r="B38" s="30"/>
      <c r="C38" s="109"/>
      <c r="D38" s="113" t="s">
        <v>47</v>
      </c>
      <c r="E38" s="71"/>
      <c r="F38" s="71"/>
      <c r="G38" s="114" t="s">
        <v>48</v>
      </c>
      <c r="H38" s="115" t="s">
        <v>49</v>
      </c>
      <c r="I38" s="71"/>
      <c r="J38" s="71"/>
      <c r="K38" s="71"/>
      <c r="L38" s="221">
        <f>SUM(M30:M36)</f>
        <v>0</v>
      </c>
      <c r="M38" s="203"/>
      <c r="N38" s="203"/>
      <c r="O38" s="203"/>
      <c r="P38" s="205"/>
      <c r="Q38" s="109"/>
      <c r="R38" s="32"/>
    </row>
    <row r="39" spans="2:18" s="1" customFormat="1" ht="14.2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2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>
      <c r="B50" s="30"/>
      <c r="C50" s="31"/>
      <c r="D50" s="45" t="s">
        <v>50</v>
      </c>
      <c r="E50" s="46"/>
      <c r="F50" s="46"/>
      <c r="G50" s="46"/>
      <c r="H50" s="47"/>
      <c r="I50" s="31"/>
      <c r="J50" s="45" t="s">
        <v>51</v>
      </c>
      <c r="K50" s="46"/>
      <c r="L50" s="46"/>
      <c r="M50" s="46"/>
      <c r="N50" s="46"/>
      <c r="O50" s="46"/>
      <c r="P50" s="47"/>
      <c r="Q50" s="31"/>
      <c r="R50" s="32"/>
    </row>
    <row r="51" spans="2:18" ht="13.5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ht="13.5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ht="13.5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ht="13.5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ht="13.5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ht="13.5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ht="13.5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ht="13.5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5">
      <c r="B59" s="30"/>
      <c r="C59" s="31"/>
      <c r="D59" s="50" t="s">
        <v>52</v>
      </c>
      <c r="E59" s="51"/>
      <c r="F59" s="51"/>
      <c r="G59" s="52" t="s">
        <v>53</v>
      </c>
      <c r="H59" s="53"/>
      <c r="I59" s="31"/>
      <c r="J59" s="50" t="s">
        <v>52</v>
      </c>
      <c r="K59" s="51"/>
      <c r="L59" s="51"/>
      <c r="M59" s="51"/>
      <c r="N59" s="52" t="s">
        <v>53</v>
      </c>
      <c r="O59" s="51"/>
      <c r="P59" s="53"/>
      <c r="Q59" s="31"/>
      <c r="R59" s="32"/>
    </row>
    <row r="60" spans="2:18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>
      <c r="B61" s="30"/>
      <c r="C61" s="31"/>
      <c r="D61" s="45" t="s">
        <v>54</v>
      </c>
      <c r="E61" s="46"/>
      <c r="F61" s="46"/>
      <c r="G61" s="46"/>
      <c r="H61" s="47"/>
      <c r="I61" s="31"/>
      <c r="J61" s="45" t="s">
        <v>55</v>
      </c>
      <c r="K61" s="46"/>
      <c r="L61" s="46"/>
      <c r="M61" s="46"/>
      <c r="N61" s="46"/>
      <c r="O61" s="46"/>
      <c r="P61" s="47"/>
      <c r="Q61" s="31"/>
      <c r="R61" s="32"/>
    </row>
    <row r="62" spans="2:18" ht="13.5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ht="13.5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ht="13.5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ht="13.5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ht="13.5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ht="13.5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ht="13.5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ht="13.5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ht="15">
      <c r="B70" s="30"/>
      <c r="C70" s="31"/>
      <c r="D70" s="50" t="s">
        <v>52</v>
      </c>
      <c r="E70" s="51"/>
      <c r="F70" s="51"/>
      <c r="G70" s="52" t="s">
        <v>53</v>
      </c>
      <c r="H70" s="53"/>
      <c r="I70" s="31"/>
      <c r="J70" s="50" t="s">
        <v>52</v>
      </c>
      <c r="K70" s="51"/>
      <c r="L70" s="51"/>
      <c r="M70" s="51"/>
      <c r="N70" s="52" t="s">
        <v>53</v>
      </c>
      <c r="O70" s="51"/>
      <c r="P70" s="53"/>
      <c r="Q70" s="31"/>
      <c r="R70" s="32"/>
    </row>
    <row r="71" spans="2:18" s="1" customFormat="1" ht="14.2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7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75" customHeight="1">
      <c r="B76" s="30"/>
      <c r="C76" s="176" t="s">
        <v>113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32"/>
    </row>
    <row r="77" spans="2:18" s="1" customFormat="1" ht="6.7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>
      <c r="B78" s="30"/>
      <c r="C78" s="25" t="s">
        <v>16</v>
      </c>
      <c r="D78" s="31"/>
      <c r="E78" s="31"/>
      <c r="F78" s="216" t="str">
        <f>F6</f>
        <v>Výmena svetlíkov ns výr. halách SAM - SHIPBUILDING AND MACHINERY a.s., Komárno</v>
      </c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31"/>
      <c r="R78" s="32"/>
    </row>
    <row r="79" spans="2:18" s="1" customFormat="1" ht="36.75" customHeight="1">
      <c r="B79" s="30"/>
      <c r="C79" s="64" t="s">
        <v>110</v>
      </c>
      <c r="D79" s="31"/>
      <c r="E79" s="31"/>
      <c r="F79" s="196" t="str">
        <f>F7</f>
        <v>1 - Hala 1</v>
      </c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31"/>
      <c r="R79" s="32"/>
    </row>
    <row r="80" spans="2:18" s="1" customFormat="1" ht="6.7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18" s="1" customFormat="1" ht="18" customHeight="1">
      <c r="B81" s="30"/>
      <c r="C81" s="25" t="s">
        <v>21</v>
      </c>
      <c r="D81" s="31"/>
      <c r="E81" s="31"/>
      <c r="F81" s="23" t="str">
        <f>F9</f>
        <v>Komárno</v>
      </c>
      <c r="G81" s="31"/>
      <c r="H81" s="31"/>
      <c r="I81" s="31"/>
      <c r="J81" s="31"/>
      <c r="K81" s="25" t="s">
        <v>23</v>
      </c>
      <c r="L81" s="31"/>
      <c r="M81" s="222" t="str">
        <f>IF(O9="","",O9)</f>
        <v>09.10.2020</v>
      </c>
      <c r="N81" s="195"/>
      <c r="O81" s="195"/>
      <c r="P81" s="195"/>
      <c r="Q81" s="31"/>
      <c r="R81" s="32"/>
    </row>
    <row r="82" spans="2:18" s="1" customFormat="1" ht="6.7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18" s="1" customFormat="1" ht="15">
      <c r="B83" s="30"/>
      <c r="C83" s="25" t="s">
        <v>25</v>
      </c>
      <c r="D83" s="31"/>
      <c r="E83" s="31"/>
      <c r="F83" s="23" t="str">
        <f>E12</f>
        <v>SAM – SHIPBUILDING AND MACHINERY, a.s. </v>
      </c>
      <c r="G83" s="31"/>
      <c r="H83" s="31"/>
      <c r="I83" s="31"/>
      <c r="J83" s="31"/>
      <c r="K83" s="25" t="s">
        <v>31</v>
      </c>
      <c r="L83" s="31"/>
      <c r="M83" s="181" t="str">
        <f>E18</f>
        <v>INTECH, spol. s r.o., Vlčie Hrdlo, 824 12 Bratisla</v>
      </c>
      <c r="N83" s="195"/>
      <c r="O83" s="195"/>
      <c r="P83" s="195"/>
      <c r="Q83" s="195"/>
      <c r="R83" s="32"/>
    </row>
    <row r="84" spans="2:18" s="1" customFormat="1" ht="14.25" customHeight="1">
      <c r="B84" s="30"/>
      <c r="C84" s="25" t="s">
        <v>29</v>
      </c>
      <c r="D84" s="31"/>
      <c r="E84" s="31"/>
      <c r="F84" s="23" t="str">
        <f>IF(E15="","",E15)</f>
        <v> </v>
      </c>
      <c r="G84" s="31"/>
      <c r="H84" s="31"/>
      <c r="I84" s="31"/>
      <c r="J84" s="31"/>
      <c r="K84" s="25" t="s">
        <v>34</v>
      </c>
      <c r="L84" s="31"/>
      <c r="M84" s="181" t="str">
        <f>E21</f>
        <v> </v>
      </c>
      <c r="N84" s="195"/>
      <c r="O84" s="195"/>
      <c r="P84" s="195"/>
      <c r="Q84" s="195"/>
      <c r="R84" s="32"/>
    </row>
    <row r="85" spans="2:18" s="1" customFormat="1" ht="9.7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18" s="1" customFormat="1" ht="29.25" customHeight="1">
      <c r="B86" s="30"/>
      <c r="C86" s="223" t="s">
        <v>114</v>
      </c>
      <c r="D86" s="224"/>
      <c r="E86" s="224"/>
      <c r="F86" s="224"/>
      <c r="G86" s="224"/>
      <c r="H86" s="109"/>
      <c r="I86" s="109"/>
      <c r="J86" s="109"/>
      <c r="K86" s="109"/>
      <c r="L86" s="109"/>
      <c r="M86" s="109"/>
      <c r="N86" s="223" t="s">
        <v>115</v>
      </c>
      <c r="O86" s="195"/>
      <c r="P86" s="195"/>
      <c r="Q86" s="195"/>
      <c r="R86" s="32"/>
    </row>
    <row r="87" spans="2:18" s="1" customFormat="1" ht="9.7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47" s="1" customFormat="1" ht="29.25" customHeight="1">
      <c r="B88" s="30"/>
      <c r="C88" s="116" t="s">
        <v>116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15">
        <f>N121</f>
        <v>0</v>
      </c>
      <c r="O88" s="195"/>
      <c r="P88" s="195"/>
      <c r="Q88" s="195"/>
      <c r="R88" s="32"/>
      <c r="AU88" s="13" t="s">
        <v>117</v>
      </c>
    </row>
    <row r="89" spans="2:18" s="6" customFormat="1" ht="24.75" customHeight="1">
      <c r="B89" s="117"/>
      <c r="C89" s="118"/>
      <c r="D89" s="119" t="s">
        <v>118</v>
      </c>
      <c r="E89" s="118"/>
      <c r="F89" s="118"/>
      <c r="G89" s="118"/>
      <c r="H89" s="118"/>
      <c r="I89" s="118"/>
      <c r="J89" s="118"/>
      <c r="K89" s="118"/>
      <c r="L89" s="118"/>
      <c r="M89" s="118"/>
      <c r="N89" s="225">
        <f>N122</f>
        <v>0</v>
      </c>
      <c r="O89" s="226"/>
      <c r="P89" s="226"/>
      <c r="Q89" s="226"/>
      <c r="R89" s="120"/>
    </row>
    <row r="90" spans="2:18" s="7" customFormat="1" ht="19.5" customHeight="1">
      <c r="B90" s="121"/>
      <c r="C90" s="122"/>
      <c r="D90" s="97" t="s">
        <v>119</v>
      </c>
      <c r="E90" s="122"/>
      <c r="F90" s="122"/>
      <c r="G90" s="122"/>
      <c r="H90" s="122"/>
      <c r="I90" s="122"/>
      <c r="J90" s="122"/>
      <c r="K90" s="122"/>
      <c r="L90" s="122"/>
      <c r="M90" s="122"/>
      <c r="N90" s="210">
        <f>N123</f>
        <v>0</v>
      </c>
      <c r="O90" s="227"/>
      <c r="P90" s="227"/>
      <c r="Q90" s="227"/>
      <c r="R90" s="123"/>
    </row>
    <row r="91" spans="2:18" s="6" customFormat="1" ht="24.75" customHeight="1">
      <c r="B91" s="117"/>
      <c r="C91" s="118"/>
      <c r="D91" s="119" t="s">
        <v>120</v>
      </c>
      <c r="E91" s="118"/>
      <c r="F91" s="118"/>
      <c r="G91" s="118"/>
      <c r="H91" s="118"/>
      <c r="I91" s="118"/>
      <c r="J91" s="118"/>
      <c r="K91" s="118"/>
      <c r="L91" s="118"/>
      <c r="M91" s="118"/>
      <c r="N91" s="225">
        <f>N133</f>
        <v>0</v>
      </c>
      <c r="O91" s="226"/>
      <c r="P91" s="226"/>
      <c r="Q91" s="226"/>
      <c r="R91" s="120"/>
    </row>
    <row r="92" spans="2:18" s="7" customFormat="1" ht="19.5" customHeight="1">
      <c r="B92" s="121"/>
      <c r="C92" s="122"/>
      <c r="D92" s="97" t="s">
        <v>121</v>
      </c>
      <c r="E92" s="122"/>
      <c r="F92" s="122"/>
      <c r="G92" s="122"/>
      <c r="H92" s="122"/>
      <c r="I92" s="122"/>
      <c r="J92" s="122"/>
      <c r="K92" s="122"/>
      <c r="L92" s="122"/>
      <c r="M92" s="122"/>
      <c r="N92" s="210">
        <f>N134</f>
        <v>0</v>
      </c>
      <c r="O92" s="227"/>
      <c r="P92" s="227"/>
      <c r="Q92" s="227"/>
      <c r="R92" s="123"/>
    </row>
    <row r="93" spans="2:18" s="7" customFormat="1" ht="19.5" customHeight="1">
      <c r="B93" s="121"/>
      <c r="C93" s="122"/>
      <c r="D93" s="97" t="s">
        <v>122</v>
      </c>
      <c r="E93" s="122"/>
      <c r="F93" s="122"/>
      <c r="G93" s="122"/>
      <c r="H93" s="122"/>
      <c r="I93" s="122"/>
      <c r="J93" s="122"/>
      <c r="K93" s="122"/>
      <c r="L93" s="122"/>
      <c r="M93" s="122"/>
      <c r="N93" s="210">
        <f>N138</f>
        <v>0</v>
      </c>
      <c r="O93" s="227"/>
      <c r="P93" s="227"/>
      <c r="Q93" s="227"/>
      <c r="R93" s="123"/>
    </row>
    <row r="94" spans="2:18" s="6" customFormat="1" ht="21.75" customHeight="1">
      <c r="B94" s="117"/>
      <c r="C94" s="118"/>
      <c r="D94" s="119" t="s">
        <v>123</v>
      </c>
      <c r="E94" s="118"/>
      <c r="F94" s="118"/>
      <c r="G94" s="118"/>
      <c r="H94" s="118"/>
      <c r="I94" s="118"/>
      <c r="J94" s="118"/>
      <c r="K94" s="118"/>
      <c r="L94" s="118"/>
      <c r="M94" s="118"/>
      <c r="N94" s="228">
        <f>N140</f>
        <v>0</v>
      </c>
      <c r="O94" s="226"/>
      <c r="P94" s="226"/>
      <c r="Q94" s="226"/>
      <c r="R94" s="120"/>
    </row>
    <row r="95" spans="2:18" s="1" customFormat="1" ht="21.75" customHeight="1">
      <c r="B95" s="30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2"/>
    </row>
    <row r="96" spans="2:21" s="1" customFormat="1" ht="29.25" customHeight="1">
      <c r="B96" s="30"/>
      <c r="C96" s="116" t="s">
        <v>124</v>
      </c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229">
        <f>ROUND(N97+N98+N99+N100+N101+N102,2)</f>
        <v>0</v>
      </c>
      <c r="O96" s="195"/>
      <c r="P96" s="195"/>
      <c r="Q96" s="195"/>
      <c r="R96" s="32"/>
      <c r="T96" s="124"/>
      <c r="U96" s="125" t="s">
        <v>40</v>
      </c>
    </row>
    <row r="97" spans="2:65" s="1" customFormat="1" ht="18" customHeight="1">
      <c r="B97" s="126"/>
      <c r="C97" s="127"/>
      <c r="D97" s="211" t="s">
        <v>125</v>
      </c>
      <c r="E97" s="230"/>
      <c r="F97" s="230"/>
      <c r="G97" s="230"/>
      <c r="H97" s="230"/>
      <c r="I97" s="127"/>
      <c r="J97" s="127"/>
      <c r="K97" s="127"/>
      <c r="L97" s="127"/>
      <c r="M97" s="127"/>
      <c r="N97" s="209">
        <f>ROUND(N88*T97,2)</f>
        <v>0</v>
      </c>
      <c r="O97" s="230"/>
      <c r="P97" s="230"/>
      <c r="Q97" s="230"/>
      <c r="R97" s="128"/>
      <c r="S97" s="129"/>
      <c r="T97" s="130"/>
      <c r="U97" s="131" t="s">
        <v>43</v>
      </c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  <c r="AP97" s="132"/>
      <c r="AQ97" s="132"/>
      <c r="AR97" s="132"/>
      <c r="AS97" s="132"/>
      <c r="AT97" s="132"/>
      <c r="AU97" s="132"/>
      <c r="AV97" s="132"/>
      <c r="AW97" s="132"/>
      <c r="AX97" s="132"/>
      <c r="AY97" s="133" t="s">
        <v>126</v>
      </c>
      <c r="AZ97" s="132"/>
      <c r="BA97" s="132"/>
      <c r="BB97" s="132"/>
      <c r="BC97" s="132"/>
      <c r="BD97" s="132"/>
      <c r="BE97" s="134">
        <f aca="true" t="shared" si="0" ref="BE97:BE102">IF(U97="základná",N97,0)</f>
        <v>0</v>
      </c>
      <c r="BF97" s="134">
        <f aca="true" t="shared" si="1" ref="BF97:BF102">IF(U97="znížená",N97,0)</f>
        <v>0</v>
      </c>
      <c r="BG97" s="134">
        <f aca="true" t="shared" si="2" ref="BG97:BG102">IF(U97="zákl. prenesená",N97,0)</f>
        <v>0</v>
      </c>
      <c r="BH97" s="134">
        <f aca="true" t="shared" si="3" ref="BH97:BH102">IF(U97="zníž. prenesená",N97,0)</f>
        <v>0</v>
      </c>
      <c r="BI97" s="134">
        <f aca="true" t="shared" si="4" ref="BI97:BI102">IF(U97="nulová",N97,0)</f>
        <v>0</v>
      </c>
      <c r="BJ97" s="133" t="s">
        <v>84</v>
      </c>
      <c r="BK97" s="132"/>
      <c r="BL97" s="132"/>
      <c r="BM97" s="132"/>
    </row>
    <row r="98" spans="2:65" s="1" customFormat="1" ht="18" customHeight="1">
      <c r="B98" s="126"/>
      <c r="C98" s="127"/>
      <c r="D98" s="211" t="s">
        <v>127</v>
      </c>
      <c r="E98" s="230"/>
      <c r="F98" s="230"/>
      <c r="G98" s="230"/>
      <c r="H98" s="230"/>
      <c r="I98" s="127"/>
      <c r="J98" s="127"/>
      <c r="K98" s="127"/>
      <c r="L98" s="127"/>
      <c r="M98" s="127"/>
      <c r="N98" s="209">
        <f>ROUND(N88*T98,2)</f>
        <v>0</v>
      </c>
      <c r="O98" s="230"/>
      <c r="P98" s="230"/>
      <c r="Q98" s="230"/>
      <c r="R98" s="128"/>
      <c r="S98" s="129"/>
      <c r="T98" s="130"/>
      <c r="U98" s="131" t="s">
        <v>43</v>
      </c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N98" s="132"/>
      <c r="AO98" s="132"/>
      <c r="AP98" s="132"/>
      <c r="AQ98" s="132"/>
      <c r="AR98" s="132"/>
      <c r="AS98" s="132"/>
      <c r="AT98" s="132"/>
      <c r="AU98" s="132"/>
      <c r="AV98" s="132"/>
      <c r="AW98" s="132"/>
      <c r="AX98" s="132"/>
      <c r="AY98" s="133" t="s">
        <v>126</v>
      </c>
      <c r="AZ98" s="132"/>
      <c r="BA98" s="132"/>
      <c r="BB98" s="132"/>
      <c r="BC98" s="132"/>
      <c r="BD98" s="132"/>
      <c r="BE98" s="134">
        <f t="shared" si="0"/>
        <v>0</v>
      </c>
      <c r="BF98" s="134">
        <f t="shared" si="1"/>
        <v>0</v>
      </c>
      <c r="BG98" s="134">
        <f t="shared" si="2"/>
        <v>0</v>
      </c>
      <c r="BH98" s="134">
        <f t="shared" si="3"/>
        <v>0</v>
      </c>
      <c r="BI98" s="134">
        <f t="shared" si="4"/>
        <v>0</v>
      </c>
      <c r="BJ98" s="133" t="s">
        <v>84</v>
      </c>
      <c r="BK98" s="132"/>
      <c r="BL98" s="132"/>
      <c r="BM98" s="132"/>
    </row>
    <row r="99" spans="2:65" s="1" customFormat="1" ht="18" customHeight="1">
      <c r="B99" s="126"/>
      <c r="C99" s="127"/>
      <c r="D99" s="211" t="s">
        <v>128</v>
      </c>
      <c r="E99" s="230"/>
      <c r="F99" s="230"/>
      <c r="G99" s="230"/>
      <c r="H99" s="230"/>
      <c r="I99" s="127"/>
      <c r="J99" s="127"/>
      <c r="K99" s="127"/>
      <c r="L99" s="127"/>
      <c r="M99" s="127"/>
      <c r="N99" s="209">
        <f>ROUND(N88*T99,2)</f>
        <v>0</v>
      </c>
      <c r="O99" s="230"/>
      <c r="P99" s="230"/>
      <c r="Q99" s="230"/>
      <c r="R99" s="128"/>
      <c r="S99" s="129"/>
      <c r="T99" s="130"/>
      <c r="U99" s="131" t="s">
        <v>43</v>
      </c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/>
      <c r="AN99" s="132"/>
      <c r="AO99" s="132"/>
      <c r="AP99" s="132"/>
      <c r="AQ99" s="132"/>
      <c r="AR99" s="132"/>
      <c r="AS99" s="132"/>
      <c r="AT99" s="132"/>
      <c r="AU99" s="132"/>
      <c r="AV99" s="132"/>
      <c r="AW99" s="132"/>
      <c r="AX99" s="132"/>
      <c r="AY99" s="133" t="s">
        <v>126</v>
      </c>
      <c r="AZ99" s="132"/>
      <c r="BA99" s="132"/>
      <c r="BB99" s="132"/>
      <c r="BC99" s="132"/>
      <c r="BD99" s="132"/>
      <c r="BE99" s="134">
        <f t="shared" si="0"/>
        <v>0</v>
      </c>
      <c r="BF99" s="134">
        <f t="shared" si="1"/>
        <v>0</v>
      </c>
      <c r="BG99" s="134">
        <f t="shared" si="2"/>
        <v>0</v>
      </c>
      <c r="BH99" s="134">
        <f t="shared" si="3"/>
        <v>0</v>
      </c>
      <c r="BI99" s="134">
        <f t="shared" si="4"/>
        <v>0</v>
      </c>
      <c r="BJ99" s="133" t="s">
        <v>84</v>
      </c>
      <c r="BK99" s="132"/>
      <c r="BL99" s="132"/>
      <c r="BM99" s="132"/>
    </row>
    <row r="100" spans="2:65" s="1" customFormat="1" ht="18" customHeight="1">
      <c r="B100" s="126"/>
      <c r="C100" s="127"/>
      <c r="D100" s="211" t="s">
        <v>129</v>
      </c>
      <c r="E100" s="230"/>
      <c r="F100" s="230"/>
      <c r="G100" s="230"/>
      <c r="H100" s="230"/>
      <c r="I100" s="127"/>
      <c r="J100" s="127"/>
      <c r="K100" s="127"/>
      <c r="L100" s="127"/>
      <c r="M100" s="127"/>
      <c r="N100" s="209">
        <f>ROUND(N88*T100,2)</f>
        <v>0</v>
      </c>
      <c r="O100" s="230"/>
      <c r="P100" s="230"/>
      <c r="Q100" s="230"/>
      <c r="R100" s="128"/>
      <c r="S100" s="129"/>
      <c r="T100" s="130"/>
      <c r="U100" s="131" t="s">
        <v>43</v>
      </c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  <c r="AP100" s="132"/>
      <c r="AQ100" s="132"/>
      <c r="AR100" s="132"/>
      <c r="AS100" s="132"/>
      <c r="AT100" s="132"/>
      <c r="AU100" s="132"/>
      <c r="AV100" s="132"/>
      <c r="AW100" s="132"/>
      <c r="AX100" s="132"/>
      <c r="AY100" s="133" t="s">
        <v>126</v>
      </c>
      <c r="AZ100" s="132"/>
      <c r="BA100" s="132"/>
      <c r="BB100" s="132"/>
      <c r="BC100" s="132"/>
      <c r="BD100" s="132"/>
      <c r="BE100" s="134">
        <f t="shared" si="0"/>
        <v>0</v>
      </c>
      <c r="BF100" s="134">
        <f t="shared" si="1"/>
        <v>0</v>
      </c>
      <c r="BG100" s="134">
        <f t="shared" si="2"/>
        <v>0</v>
      </c>
      <c r="BH100" s="134">
        <f t="shared" si="3"/>
        <v>0</v>
      </c>
      <c r="BI100" s="134">
        <f t="shared" si="4"/>
        <v>0</v>
      </c>
      <c r="BJ100" s="133" t="s">
        <v>84</v>
      </c>
      <c r="BK100" s="132"/>
      <c r="BL100" s="132"/>
      <c r="BM100" s="132"/>
    </row>
    <row r="101" spans="2:65" s="1" customFormat="1" ht="18" customHeight="1">
      <c r="B101" s="126"/>
      <c r="C101" s="127"/>
      <c r="D101" s="211" t="s">
        <v>130</v>
      </c>
      <c r="E101" s="230"/>
      <c r="F101" s="230"/>
      <c r="G101" s="230"/>
      <c r="H101" s="230"/>
      <c r="I101" s="127"/>
      <c r="J101" s="127"/>
      <c r="K101" s="127"/>
      <c r="L101" s="127"/>
      <c r="M101" s="127"/>
      <c r="N101" s="209">
        <f>ROUND(N88*T101,2)</f>
        <v>0</v>
      </c>
      <c r="O101" s="230"/>
      <c r="P101" s="230"/>
      <c r="Q101" s="230"/>
      <c r="R101" s="128"/>
      <c r="S101" s="129"/>
      <c r="T101" s="130"/>
      <c r="U101" s="131" t="s">
        <v>43</v>
      </c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  <c r="AP101" s="132"/>
      <c r="AQ101" s="132"/>
      <c r="AR101" s="132"/>
      <c r="AS101" s="132"/>
      <c r="AT101" s="132"/>
      <c r="AU101" s="132"/>
      <c r="AV101" s="132"/>
      <c r="AW101" s="132"/>
      <c r="AX101" s="132"/>
      <c r="AY101" s="133" t="s">
        <v>126</v>
      </c>
      <c r="AZ101" s="132"/>
      <c r="BA101" s="132"/>
      <c r="BB101" s="132"/>
      <c r="BC101" s="132"/>
      <c r="BD101" s="132"/>
      <c r="BE101" s="134">
        <f t="shared" si="0"/>
        <v>0</v>
      </c>
      <c r="BF101" s="134">
        <f t="shared" si="1"/>
        <v>0</v>
      </c>
      <c r="BG101" s="134">
        <f t="shared" si="2"/>
        <v>0</v>
      </c>
      <c r="BH101" s="134">
        <f t="shared" si="3"/>
        <v>0</v>
      </c>
      <c r="BI101" s="134">
        <f t="shared" si="4"/>
        <v>0</v>
      </c>
      <c r="BJ101" s="133" t="s">
        <v>84</v>
      </c>
      <c r="BK101" s="132"/>
      <c r="BL101" s="132"/>
      <c r="BM101" s="132"/>
    </row>
    <row r="102" spans="2:65" s="1" customFormat="1" ht="18" customHeight="1">
      <c r="B102" s="126"/>
      <c r="C102" s="127"/>
      <c r="D102" s="135" t="s">
        <v>131</v>
      </c>
      <c r="E102" s="127"/>
      <c r="F102" s="127"/>
      <c r="G102" s="127"/>
      <c r="H102" s="127"/>
      <c r="I102" s="127"/>
      <c r="J102" s="127"/>
      <c r="K102" s="127"/>
      <c r="L102" s="127"/>
      <c r="M102" s="127"/>
      <c r="N102" s="209">
        <f>ROUND(N88*T102,2)</f>
        <v>0</v>
      </c>
      <c r="O102" s="230"/>
      <c r="P102" s="230"/>
      <c r="Q102" s="230"/>
      <c r="R102" s="128"/>
      <c r="S102" s="129"/>
      <c r="T102" s="136"/>
      <c r="U102" s="137" t="s">
        <v>43</v>
      </c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  <c r="AP102" s="132"/>
      <c r="AQ102" s="132"/>
      <c r="AR102" s="132"/>
      <c r="AS102" s="132"/>
      <c r="AT102" s="132"/>
      <c r="AU102" s="132"/>
      <c r="AV102" s="132"/>
      <c r="AW102" s="132"/>
      <c r="AX102" s="132"/>
      <c r="AY102" s="133" t="s">
        <v>132</v>
      </c>
      <c r="AZ102" s="132"/>
      <c r="BA102" s="132"/>
      <c r="BB102" s="132"/>
      <c r="BC102" s="132"/>
      <c r="BD102" s="132"/>
      <c r="BE102" s="134">
        <f t="shared" si="0"/>
        <v>0</v>
      </c>
      <c r="BF102" s="134">
        <f t="shared" si="1"/>
        <v>0</v>
      </c>
      <c r="BG102" s="134">
        <f t="shared" si="2"/>
        <v>0</v>
      </c>
      <c r="BH102" s="134">
        <f t="shared" si="3"/>
        <v>0</v>
      </c>
      <c r="BI102" s="134">
        <f t="shared" si="4"/>
        <v>0</v>
      </c>
      <c r="BJ102" s="133" t="s">
        <v>84</v>
      </c>
      <c r="BK102" s="132"/>
      <c r="BL102" s="132"/>
      <c r="BM102" s="132"/>
    </row>
    <row r="103" spans="2:18" s="1" customFormat="1" ht="13.5">
      <c r="B103" s="30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2"/>
    </row>
    <row r="104" spans="2:18" s="1" customFormat="1" ht="29.25" customHeight="1">
      <c r="B104" s="30"/>
      <c r="C104" s="108" t="s">
        <v>107</v>
      </c>
      <c r="D104" s="109"/>
      <c r="E104" s="109"/>
      <c r="F104" s="109"/>
      <c r="G104" s="109"/>
      <c r="H104" s="109"/>
      <c r="I104" s="109"/>
      <c r="J104" s="109"/>
      <c r="K104" s="109"/>
      <c r="L104" s="212">
        <f>ROUND(SUM(N88+N96),2)</f>
        <v>0</v>
      </c>
      <c r="M104" s="224"/>
      <c r="N104" s="224"/>
      <c r="O104" s="224"/>
      <c r="P104" s="224"/>
      <c r="Q104" s="224"/>
      <c r="R104" s="32"/>
    </row>
    <row r="105" spans="2:18" s="1" customFormat="1" ht="6.75" customHeight="1"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6"/>
    </row>
    <row r="109" spans="2:18" s="1" customFormat="1" ht="6.75" customHeight="1">
      <c r="B109" s="57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9"/>
    </row>
    <row r="110" spans="2:18" s="1" customFormat="1" ht="36.75" customHeight="1">
      <c r="B110" s="30"/>
      <c r="C110" s="176" t="s">
        <v>133</v>
      </c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32"/>
    </row>
    <row r="111" spans="2:18" s="1" customFormat="1" ht="6.75" customHeight="1">
      <c r="B111" s="30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2"/>
    </row>
    <row r="112" spans="2:18" s="1" customFormat="1" ht="30" customHeight="1">
      <c r="B112" s="30"/>
      <c r="C112" s="25" t="s">
        <v>16</v>
      </c>
      <c r="D112" s="31"/>
      <c r="E112" s="31"/>
      <c r="F112" s="216" t="str">
        <f>F6</f>
        <v>Výmena svetlíkov ns výr. halách SAM - SHIPBUILDING AND MACHINERY a.s., Komárno</v>
      </c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31"/>
      <c r="R112" s="32"/>
    </row>
    <row r="113" spans="2:18" s="1" customFormat="1" ht="36.75" customHeight="1">
      <c r="B113" s="30"/>
      <c r="C113" s="64" t="s">
        <v>110</v>
      </c>
      <c r="D113" s="31"/>
      <c r="E113" s="31"/>
      <c r="F113" s="196" t="str">
        <f>F7</f>
        <v>1 - Hala 1</v>
      </c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31"/>
      <c r="R113" s="32"/>
    </row>
    <row r="114" spans="2:18" s="1" customFormat="1" ht="6.75" customHeight="1">
      <c r="B114" s="30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2"/>
    </row>
    <row r="115" spans="2:18" s="1" customFormat="1" ht="18" customHeight="1">
      <c r="B115" s="30"/>
      <c r="C115" s="25" t="s">
        <v>21</v>
      </c>
      <c r="D115" s="31"/>
      <c r="E115" s="31"/>
      <c r="F115" s="23" t="str">
        <f>F9</f>
        <v>Komárno</v>
      </c>
      <c r="G115" s="31"/>
      <c r="H115" s="31"/>
      <c r="I115" s="31"/>
      <c r="J115" s="31"/>
      <c r="K115" s="25" t="s">
        <v>23</v>
      </c>
      <c r="L115" s="31"/>
      <c r="M115" s="222" t="str">
        <f>IF(O9="","",O9)</f>
        <v>09.10.2020</v>
      </c>
      <c r="N115" s="195"/>
      <c r="O115" s="195"/>
      <c r="P115" s="195"/>
      <c r="Q115" s="31"/>
      <c r="R115" s="32"/>
    </row>
    <row r="116" spans="2:18" s="1" customFormat="1" ht="6.75" customHeight="1">
      <c r="B116" s="30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2"/>
    </row>
    <row r="117" spans="2:18" s="1" customFormat="1" ht="15">
      <c r="B117" s="30"/>
      <c r="C117" s="25" t="s">
        <v>25</v>
      </c>
      <c r="D117" s="31"/>
      <c r="E117" s="31"/>
      <c r="F117" s="23" t="str">
        <f>E12</f>
        <v>SAM – SHIPBUILDING AND MACHINERY, a.s. </v>
      </c>
      <c r="G117" s="31"/>
      <c r="H117" s="31"/>
      <c r="I117" s="31"/>
      <c r="J117" s="31"/>
      <c r="K117" s="25" t="s">
        <v>31</v>
      </c>
      <c r="L117" s="31"/>
      <c r="M117" s="181" t="str">
        <f>E18</f>
        <v>INTECH, spol. s r.o., Vlčie Hrdlo, 824 12 Bratisla</v>
      </c>
      <c r="N117" s="195"/>
      <c r="O117" s="195"/>
      <c r="P117" s="195"/>
      <c r="Q117" s="195"/>
      <c r="R117" s="32"/>
    </row>
    <row r="118" spans="2:18" s="1" customFormat="1" ht="14.25" customHeight="1">
      <c r="B118" s="30"/>
      <c r="C118" s="25" t="s">
        <v>29</v>
      </c>
      <c r="D118" s="31"/>
      <c r="E118" s="31"/>
      <c r="F118" s="23" t="str">
        <f>IF(E15="","",E15)</f>
        <v> </v>
      </c>
      <c r="G118" s="31"/>
      <c r="H118" s="31"/>
      <c r="I118" s="31"/>
      <c r="J118" s="31"/>
      <c r="K118" s="25" t="s">
        <v>34</v>
      </c>
      <c r="L118" s="31"/>
      <c r="M118" s="181" t="str">
        <f>E21</f>
        <v> </v>
      </c>
      <c r="N118" s="195"/>
      <c r="O118" s="195"/>
      <c r="P118" s="195"/>
      <c r="Q118" s="195"/>
      <c r="R118" s="32"/>
    </row>
    <row r="119" spans="2:18" s="1" customFormat="1" ht="9.75" customHeight="1">
      <c r="B119" s="30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2"/>
    </row>
    <row r="120" spans="2:27" s="8" customFormat="1" ht="29.25" customHeight="1">
      <c r="B120" s="138"/>
      <c r="C120" s="139" t="s">
        <v>134</v>
      </c>
      <c r="D120" s="140" t="s">
        <v>135</v>
      </c>
      <c r="E120" s="140" t="s">
        <v>58</v>
      </c>
      <c r="F120" s="231" t="s">
        <v>136</v>
      </c>
      <c r="G120" s="232"/>
      <c r="H120" s="232"/>
      <c r="I120" s="232"/>
      <c r="J120" s="140" t="s">
        <v>137</v>
      </c>
      <c r="K120" s="140" t="s">
        <v>138</v>
      </c>
      <c r="L120" s="233" t="s">
        <v>139</v>
      </c>
      <c r="M120" s="232"/>
      <c r="N120" s="231" t="s">
        <v>115</v>
      </c>
      <c r="O120" s="232"/>
      <c r="P120" s="232"/>
      <c r="Q120" s="234"/>
      <c r="R120" s="141"/>
      <c r="T120" s="72" t="s">
        <v>140</v>
      </c>
      <c r="U120" s="73" t="s">
        <v>40</v>
      </c>
      <c r="V120" s="73" t="s">
        <v>141</v>
      </c>
      <c r="W120" s="73" t="s">
        <v>142</v>
      </c>
      <c r="X120" s="73" t="s">
        <v>143</v>
      </c>
      <c r="Y120" s="73" t="s">
        <v>144</v>
      </c>
      <c r="Z120" s="73" t="s">
        <v>145</v>
      </c>
      <c r="AA120" s="74" t="s">
        <v>146</v>
      </c>
    </row>
    <row r="121" spans="2:63" s="1" customFormat="1" ht="29.25" customHeight="1">
      <c r="B121" s="30"/>
      <c r="C121" s="76" t="s">
        <v>112</v>
      </c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248">
        <f>BK121</f>
        <v>0</v>
      </c>
      <c r="O121" s="249"/>
      <c r="P121" s="249"/>
      <c r="Q121" s="249"/>
      <c r="R121" s="32"/>
      <c r="T121" s="75"/>
      <c r="U121" s="46"/>
      <c r="V121" s="46"/>
      <c r="W121" s="142">
        <f>W122+W133+W140</f>
        <v>0</v>
      </c>
      <c r="X121" s="46"/>
      <c r="Y121" s="142">
        <f>Y122+Y133+Y140</f>
        <v>0.00279</v>
      </c>
      <c r="Z121" s="46"/>
      <c r="AA121" s="143">
        <f>AA122+AA133+AA140</f>
        <v>8.802</v>
      </c>
      <c r="AT121" s="13" t="s">
        <v>75</v>
      </c>
      <c r="AU121" s="13" t="s">
        <v>117</v>
      </c>
      <c r="BK121" s="144">
        <f>BK122+BK133+BK140</f>
        <v>0</v>
      </c>
    </row>
    <row r="122" spans="2:63" s="9" customFormat="1" ht="36.75" customHeight="1">
      <c r="B122" s="145"/>
      <c r="C122" s="146"/>
      <c r="D122" s="147" t="s">
        <v>118</v>
      </c>
      <c r="E122" s="147"/>
      <c r="F122" s="147"/>
      <c r="G122" s="147"/>
      <c r="H122" s="147"/>
      <c r="I122" s="147"/>
      <c r="J122" s="147"/>
      <c r="K122" s="147"/>
      <c r="L122" s="147"/>
      <c r="M122" s="147"/>
      <c r="N122" s="228">
        <f>BK122</f>
        <v>0</v>
      </c>
      <c r="O122" s="225"/>
      <c r="P122" s="225"/>
      <c r="Q122" s="225"/>
      <c r="R122" s="148"/>
      <c r="T122" s="149"/>
      <c r="U122" s="146"/>
      <c r="V122" s="146"/>
      <c r="W122" s="150">
        <f>W123</f>
        <v>0</v>
      </c>
      <c r="X122" s="146"/>
      <c r="Y122" s="150">
        <f>Y123</f>
        <v>0</v>
      </c>
      <c r="Z122" s="146"/>
      <c r="AA122" s="151">
        <f>AA123</f>
        <v>8.802</v>
      </c>
      <c r="AR122" s="152" t="s">
        <v>81</v>
      </c>
      <c r="AT122" s="153" t="s">
        <v>75</v>
      </c>
      <c r="AU122" s="153" t="s">
        <v>76</v>
      </c>
      <c r="AY122" s="152" t="s">
        <v>147</v>
      </c>
      <c r="BK122" s="154">
        <f>BK123</f>
        <v>0</v>
      </c>
    </row>
    <row r="123" spans="2:63" s="9" customFormat="1" ht="19.5" customHeight="1">
      <c r="B123" s="145"/>
      <c r="C123" s="146"/>
      <c r="D123" s="155" t="s">
        <v>119</v>
      </c>
      <c r="E123" s="155"/>
      <c r="F123" s="155"/>
      <c r="G123" s="155"/>
      <c r="H123" s="155"/>
      <c r="I123" s="155"/>
      <c r="J123" s="155"/>
      <c r="K123" s="155"/>
      <c r="L123" s="155"/>
      <c r="M123" s="155"/>
      <c r="N123" s="250">
        <f>BK123</f>
        <v>0</v>
      </c>
      <c r="O123" s="251"/>
      <c r="P123" s="251"/>
      <c r="Q123" s="251"/>
      <c r="R123" s="148"/>
      <c r="T123" s="149"/>
      <c r="U123" s="146"/>
      <c r="V123" s="146"/>
      <c r="W123" s="150">
        <f>SUM(W124:W132)</f>
        <v>0</v>
      </c>
      <c r="X123" s="146"/>
      <c r="Y123" s="150">
        <f>SUM(Y124:Y132)</f>
        <v>0</v>
      </c>
      <c r="Z123" s="146"/>
      <c r="AA123" s="151">
        <f>SUM(AA124:AA132)</f>
        <v>8.802</v>
      </c>
      <c r="AR123" s="152" t="s">
        <v>81</v>
      </c>
      <c r="AT123" s="153" t="s">
        <v>75</v>
      </c>
      <c r="AU123" s="153" t="s">
        <v>81</v>
      </c>
      <c r="AY123" s="152" t="s">
        <v>147</v>
      </c>
      <c r="BK123" s="154">
        <f>SUM(BK124:BK132)</f>
        <v>0</v>
      </c>
    </row>
    <row r="124" spans="2:65" s="1" customFormat="1" ht="44.25" customHeight="1">
      <c r="B124" s="126"/>
      <c r="C124" s="156" t="s">
        <v>81</v>
      </c>
      <c r="D124" s="156" t="s">
        <v>148</v>
      </c>
      <c r="E124" s="157" t="s">
        <v>149</v>
      </c>
      <c r="F124" s="235" t="s">
        <v>150</v>
      </c>
      <c r="G124" s="236"/>
      <c r="H124" s="236"/>
      <c r="I124" s="236"/>
      <c r="J124" s="158" t="s">
        <v>151</v>
      </c>
      <c r="K124" s="159">
        <v>489</v>
      </c>
      <c r="L124" s="237">
        <v>0</v>
      </c>
      <c r="M124" s="236"/>
      <c r="N124" s="238">
        <f aca="true" t="shared" si="5" ref="N124:N132">ROUND(L124*K124,2)</f>
        <v>0</v>
      </c>
      <c r="O124" s="236"/>
      <c r="P124" s="236"/>
      <c r="Q124" s="236"/>
      <c r="R124" s="128"/>
      <c r="T124" s="160" t="s">
        <v>19</v>
      </c>
      <c r="U124" s="39" t="s">
        <v>43</v>
      </c>
      <c r="V124" s="31"/>
      <c r="W124" s="161">
        <f aca="true" t="shared" si="6" ref="W124:W132">V124*K124</f>
        <v>0</v>
      </c>
      <c r="X124" s="161">
        <v>0</v>
      </c>
      <c r="Y124" s="161">
        <f aca="true" t="shared" si="7" ref="Y124:Y132">X124*K124</f>
        <v>0</v>
      </c>
      <c r="Z124" s="161">
        <v>0.018</v>
      </c>
      <c r="AA124" s="162">
        <f aca="true" t="shared" si="8" ref="AA124:AA132">Z124*K124</f>
        <v>8.802</v>
      </c>
      <c r="AR124" s="13" t="s">
        <v>152</v>
      </c>
      <c r="AT124" s="13" t="s">
        <v>148</v>
      </c>
      <c r="AU124" s="13" t="s">
        <v>84</v>
      </c>
      <c r="AY124" s="13" t="s">
        <v>147</v>
      </c>
      <c r="BE124" s="101">
        <f aca="true" t="shared" si="9" ref="BE124:BE132">IF(U124="základná",N124,0)</f>
        <v>0</v>
      </c>
      <c r="BF124" s="101">
        <f aca="true" t="shared" si="10" ref="BF124:BF132">IF(U124="znížená",N124,0)</f>
        <v>0</v>
      </c>
      <c r="BG124" s="101">
        <f aca="true" t="shared" si="11" ref="BG124:BG132">IF(U124="zákl. prenesená",N124,0)</f>
        <v>0</v>
      </c>
      <c r="BH124" s="101">
        <f aca="true" t="shared" si="12" ref="BH124:BH132">IF(U124="zníž. prenesená",N124,0)</f>
        <v>0</v>
      </c>
      <c r="BI124" s="101">
        <f aca="true" t="shared" si="13" ref="BI124:BI132">IF(U124="nulová",N124,0)</f>
        <v>0</v>
      </c>
      <c r="BJ124" s="13" t="s">
        <v>84</v>
      </c>
      <c r="BK124" s="101">
        <f aca="true" t="shared" si="14" ref="BK124:BK132">ROUND(L124*K124,2)</f>
        <v>0</v>
      </c>
      <c r="BL124" s="13" t="s">
        <v>152</v>
      </c>
      <c r="BM124" s="13" t="s">
        <v>153</v>
      </c>
    </row>
    <row r="125" spans="2:65" s="1" customFormat="1" ht="31.5" customHeight="1">
      <c r="B125" s="126"/>
      <c r="C125" s="156" t="s">
        <v>84</v>
      </c>
      <c r="D125" s="156" t="s">
        <v>148</v>
      </c>
      <c r="E125" s="157" t="s">
        <v>154</v>
      </c>
      <c r="F125" s="235" t="s">
        <v>155</v>
      </c>
      <c r="G125" s="236"/>
      <c r="H125" s="236"/>
      <c r="I125" s="236"/>
      <c r="J125" s="158" t="s">
        <v>156</v>
      </c>
      <c r="K125" s="159">
        <v>8.802</v>
      </c>
      <c r="L125" s="237">
        <v>0</v>
      </c>
      <c r="M125" s="236"/>
      <c r="N125" s="238">
        <f t="shared" si="5"/>
        <v>0</v>
      </c>
      <c r="O125" s="236"/>
      <c r="P125" s="236"/>
      <c r="Q125" s="236"/>
      <c r="R125" s="128"/>
      <c r="T125" s="160" t="s">
        <v>19</v>
      </c>
      <c r="U125" s="39" t="s">
        <v>43</v>
      </c>
      <c r="V125" s="31"/>
      <c r="W125" s="161">
        <f t="shared" si="6"/>
        <v>0</v>
      </c>
      <c r="X125" s="161">
        <v>0</v>
      </c>
      <c r="Y125" s="161">
        <f t="shared" si="7"/>
        <v>0</v>
      </c>
      <c r="Z125" s="161">
        <v>0</v>
      </c>
      <c r="AA125" s="162">
        <f t="shared" si="8"/>
        <v>0</v>
      </c>
      <c r="AR125" s="13" t="s">
        <v>90</v>
      </c>
      <c r="AT125" s="13" t="s">
        <v>148</v>
      </c>
      <c r="AU125" s="13" t="s">
        <v>84</v>
      </c>
      <c r="AY125" s="13" t="s">
        <v>147</v>
      </c>
      <c r="BE125" s="101">
        <f t="shared" si="9"/>
        <v>0</v>
      </c>
      <c r="BF125" s="101">
        <f t="shared" si="10"/>
        <v>0</v>
      </c>
      <c r="BG125" s="101">
        <f t="shared" si="11"/>
        <v>0</v>
      </c>
      <c r="BH125" s="101">
        <f t="shared" si="12"/>
        <v>0</v>
      </c>
      <c r="BI125" s="101">
        <f t="shared" si="13"/>
        <v>0</v>
      </c>
      <c r="BJ125" s="13" t="s">
        <v>84</v>
      </c>
      <c r="BK125" s="101">
        <f t="shared" si="14"/>
        <v>0</v>
      </c>
      <c r="BL125" s="13" t="s">
        <v>90</v>
      </c>
      <c r="BM125" s="13" t="s">
        <v>157</v>
      </c>
    </row>
    <row r="126" spans="2:65" s="1" customFormat="1" ht="31.5" customHeight="1">
      <c r="B126" s="126"/>
      <c r="C126" s="156" t="s">
        <v>87</v>
      </c>
      <c r="D126" s="156" t="s">
        <v>148</v>
      </c>
      <c r="E126" s="157" t="s">
        <v>158</v>
      </c>
      <c r="F126" s="235" t="s">
        <v>159</v>
      </c>
      <c r="G126" s="236"/>
      <c r="H126" s="236"/>
      <c r="I126" s="236"/>
      <c r="J126" s="158" t="s">
        <v>156</v>
      </c>
      <c r="K126" s="159">
        <v>8.802</v>
      </c>
      <c r="L126" s="237">
        <v>0</v>
      </c>
      <c r="M126" s="236"/>
      <c r="N126" s="238">
        <f t="shared" si="5"/>
        <v>0</v>
      </c>
      <c r="O126" s="236"/>
      <c r="P126" s="236"/>
      <c r="Q126" s="236"/>
      <c r="R126" s="128"/>
      <c r="T126" s="160" t="s">
        <v>19</v>
      </c>
      <c r="U126" s="39" t="s">
        <v>43</v>
      </c>
      <c r="V126" s="31"/>
      <c r="W126" s="161">
        <f t="shared" si="6"/>
        <v>0</v>
      </c>
      <c r="X126" s="161">
        <v>0</v>
      </c>
      <c r="Y126" s="161">
        <f t="shared" si="7"/>
        <v>0</v>
      </c>
      <c r="Z126" s="161">
        <v>0</v>
      </c>
      <c r="AA126" s="162">
        <f t="shared" si="8"/>
        <v>0</v>
      </c>
      <c r="AR126" s="13" t="s">
        <v>90</v>
      </c>
      <c r="AT126" s="13" t="s">
        <v>148</v>
      </c>
      <c r="AU126" s="13" t="s">
        <v>84</v>
      </c>
      <c r="AY126" s="13" t="s">
        <v>147</v>
      </c>
      <c r="BE126" s="101">
        <f t="shared" si="9"/>
        <v>0</v>
      </c>
      <c r="BF126" s="101">
        <f t="shared" si="10"/>
        <v>0</v>
      </c>
      <c r="BG126" s="101">
        <f t="shared" si="11"/>
        <v>0</v>
      </c>
      <c r="BH126" s="101">
        <f t="shared" si="12"/>
        <v>0</v>
      </c>
      <c r="BI126" s="101">
        <f t="shared" si="13"/>
        <v>0</v>
      </c>
      <c r="BJ126" s="13" t="s">
        <v>84</v>
      </c>
      <c r="BK126" s="101">
        <f t="shared" si="14"/>
        <v>0</v>
      </c>
      <c r="BL126" s="13" t="s">
        <v>90</v>
      </c>
      <c r="BM126" s="13" t="s">
        <v>160</v>
      </c>
    </row>
    <row r="127" spans="2:65" s="1" customFormat="1" ht="31.5" customHeight="1">
      <c r="B127" s="126"/>
      <c r="C127" s="156" t="s">
        <v>90</v>
      </c>
      <c r="D127" s="156" t="s">
        <v>148</v>
      </c>
      <c r="E127" s="157" t="s">
        <v>161</v>
      </c>
      <c r="F127" s="235" t="s">
        <v>162</v>
      </c>
      <c r="G127" s="236"/>
      <c r="H127" s="236"/>
      <c r="I127" s="236"/>
      <c r="J127" s="158" t="s">
        <v>156</v>
      </c>
      <c r="K127" s="159">
        <v>8.802</v>
      </c>
      <c r="L127" s="237">
        <v>0</v>
      </c>
      <c r="M127" s="236"/>
      <c r="N127" s="238">
        <f t="shared" si="5"/>
        <v>0</v>
      </c>
      <c r="O127" s="236"/>
      <c r="P127" s="236"/>
      <c r="Q127" s="236"/>
      <c r="R127" s="128"/>
      <c r="T127" s="160" t="s">
        <v>19</v>
      </c>
      <c r="U127" s="39" t="s">
        <v>43</v>
      </c>
      <c r="V127" s="31"/>
      <c r="W127" s="161">
        <f t="shared" si="6"/>
        <v>0</v>
      </c>
      <c r="X127" s="161">
        <v>0</v>
      </c>
      <c r="Y127" s="161">
        <f t="shared" si="7"/>
        <v>0</v>
      </c>
      <c r="Z127" s="161">
        <v>0</v>
      </c>
      <c r="AA127" s="162">
        <f t="shared" si="8"/>
        <v>0</v>
      </c>
      <c r="AR127" s="13" t="s">
        <v>90</v>
      </c>
      <c r="AT127" s="13" t="s">
        <v>148</v>
      </c>
      <c r="AU127" s="13" t="s">
        <v>84</v>
      </c>
      <c r="AY127" s="13" t="s">
        <v>147</v>
      </c>
      <c r="BE127" s="101">
        <f t="shared" si="9"/>
        <v>0</v>
      </c>
      <c r="BF127" s="101">
        <f t="shared" si="10"/>
        <v>0</v>
      </c>
      <c r="BG127" s="101">
        <f t="shared" si="11"/>
        <v>0</v>
      </c>
      <c r="BH127" s="101">
        <f t="shared" si="12"/>
        <v>0</v>
      </c>
      <c r="BI127" s="101">
        <f t="shared" si="13"/>
        <v>0</v>
      </c>
      <c r="BJ127" s="13" t="s">
        <v>84</v>
      </c>
      <c r="BK127" s="101">
        <f t="shared" si="14"/>
        <v>0</v>
      </c>
      <c r="BL127" s="13" t="s">
        <v>90</v>
      </c>
      <c r="BM127" s="13" t="s">
        <v>163</v>
      </c>
    </row>
    <row r="128" spans="2:65" s="1" customFormat="1" ht="31.5" customHeight="1">
      <c r="B128" s="126"/>
      <c r="C128" s="156" t="s">
        <v>93</v>
      </c>
      <c r="D128" s="156" t="s">
        <v>148</v>
      </c>
      <c r="E128" s="157" t="s">
        <v>164</v>
      </c>
      <c r="F128" s="235" t="s">
        <v>165</v>
      </c>
      <c r="G128" s="236"/>
      <c r="H128" s="236"/>
      <c r="I128" s="236"/>
      <c r="J128" s="158" t="s">
        <v>156</v>
      </c>
      <c r="K128" s="159">
        <v>220.05</v>
      </c>
      <c r="L128" s="237">
        <v>0</v>
      </c>
      <c r="M128" s="236"/>
      <c r="N128" s="238">
        <f t="shared" si="5"/>
        <v>0</v>
      </c>
      <c r="O128" s="236"/>
      <c r="P128" s="236"/>
      <c r="Q128" s="236"/>
      <c r="R128" s="128"/>
      <c r="T128" s="160" t="s">
        <v>19</v>
      </c>
      <c r="U128" s="39" t="s">
        <v>43</v>
      </c>
      <c r="V128" s="31"/>
      <c r="W128" s="161">
        <f t="shared" si="6"/>
        <v>0</v>
      </c>
      <c r="X128" s="161">
        <v>0</v>
      </c>
      <c r="Y128" s="161">
        <f t="shared" si="7"/>
        <v>0</v>
      </c>
      <c r="Z128" s="161">
        <v>0</v>
      </c>
      <c r="AA128" s="162">
        <f t="shared" si="8"/>
        <v>0</v>
      </c>
      <c r="AR128" s="13" t="s">
        <v>90</v>
      </c>
      <c r="AT128" s="13" t="s">
        <v>148</v>
      </c>
      <c r="AU128" s="13" t="s">
        <v>84</v>
      </c>
      <c r="AY128" s="13" t="s">
        <v>147</v>
      </c>
      <c r="BE128" s="101">
        <f t="shared" si="9"/>
        <v>0</v>
      </c>
      <c r="BF128" s="101">
        <f t="shared" si="10"/>
        <v>0</v>
      </c>
      <c r="BG128" s="101">
        <f t="shared" si="11"/>
        <v>0</v>
      </c>
      <c r="BH128" s="101">
        <f t="shared" si="12"/>
        <v>0</v>
      </c>
      <c r="BI128" s="101">
        <f t="shared" si="13"/>
        <v>0</v>
      </c>
      <c r="BJ128" s="13" t="s">
        <v>84</v>
      </c>
      <c r="BK128" s="101">
        <f t="shared" si="14"/>
        <v>0</v>
      </c>
      <c r="BL128" s="13" t="s">
        <v>90</v>
      </c>
      <c r="BM128" s="13" t="s">
        <v>166</v>
      </c>
    </row>
    <row r="129" spans="2:65" s="1" customFormat="1" ht="31.5" customHeight="1">
      <c r="B129" s="126"/>
      <c r="C129" s="156" t="s">
        <v>96</v>
      </c>
      <c r="D129" s="156" t="s">
        <v>148</v>
      </c>
      <c r="E129" s="157" t="s">
        <v>167</v>
      </c>
      <c r="F129" s="235" t="s">
        <v>168</v>
      </c>
      <c r="G129" s="236"/>
      <c r="H129" s="236"/>
      <c r="I129" s="236"/>
      <c r="J129" s="158" t="s">
        <v>156</v>
      </c>
      <c r="K129" s="159">
        <v>8.802</v>
      </c>
      <c r="L129" s="237">
        <v>0</v>
      </c>
      <c r="M129" s="236"/>
      <c r="N129" s="238">
        <f t="shared" si="5"/>
        <v>0</v>
      </c>
      <c r="O129" s="236"/>
      <c r="P129" s="236"/>
      <c r="Q129" s="236"/>
      <c r="R129" s="128"/>
      <c r="T129" s="160" t="s">
        <v>19</v>
      </c>
      <c r="U129" s="39" t="s">
        <v>43</v>
      </c>
      <c r="V129" s="31"/>
      <c r="W129" s="161">
        <f t="shared" si="6"/>
        <v>0</v>
      </c>
      <c r="X129" s="161">
        <v>0</v>
      </c>
      <c r="Y129" s="161">
        <f t="shared" si="7"/>
        <v>0</v>
      </c>
      <c r="Z129" s="161">
        <v>0</v>
      </c>
      <c r="AA129" s="162">
        <f t="shared" si="8"/>
        <v>0</v>
      </c>
      <c r="AR129" s="13" t="s">
        <v>90</v>
      </c>
      <c r="AT129" s="13" t="s">
        <v>148</v>
      </c>
      <c r="AU129" s="13" t="s">
        <v>84</v>
      </c>
      <c r="AY129" s="13" t="s">
        <v>147</v>
      </c>
      <c r="BE129" s="101">
        <f t="shared" si="9"/>
        <v>0</v>
      </c>
      <c r="BF129" s="101">
        <f t="shared" si="10"/>
        <v>0</v>
      </c>
      <c r="BG129" s="101">
        <f t="shared" si="11"/>
        <v>0</v>
      </c>
      <c r="BH129" s="101">
        <f t="shared" si="12"/>
        <v>0</v>
      </c>
      <c r="BI129" s="101">
        <f t="shared" si="13"/>
        <v>0</v>
      </c>
      <c r="BJ129" s="13" t="s">
        <v>84</v>
      </c>
      <c r="BK129" s="101">
        <f t="shared" si="14"/>
        <v>0</v>
      </c>
      <c r="BL129" s="13" t="s">
        <v>90</v>
      </c>
      <c r="BM129" s="13" t="s">
        <v>169</v>
      </c>
    </row>
    <row r="130" spans="2:65" s="1" customFormat="1" ht="31.5" customHeight="1">
      <c r="B130" s="126"/>
      <c r="C130" s="156" t="s">
        <v>170</v>
      </c>
      <c r="D130" s="156" t="s">
        <v>148</v>
      </c>
      <c r="E130" s="157" t="s">
        <v>171</v>
      </c>
      <c r="F130" s="235" t="s">
        <v>172</v>
      </c>
      <c r="G130" s="236"/>
      <c r="H130" s="236"/>
      <c r="I130" s="236"/>
      <c r="J130" s="158" t="s">
        <v>156</v>
      </c>
      <c r="K130" s="159">
        <v>8.802</v>
      </c>
      <c r="L130" s="237">
        <v>0</v>
      </c>
      <c r="M130" s="236"/>
      <c r="N130" s="238">
        <f t="shared" si="5"/>
        <v>0</v>
      </c>
      <c r="O130" s="236"/>
      <c r="P130" s="236"/>
      <c r="Q130" s="236"/>
      <c r="R130" s="128"/>
      <c r="T130" s="160" t="s">
        <v>19</v>
      </c>
      <c r="U130" s="39" t="s">
        <v>43</v>
      </c>
      <c r="V130" s="31"/>
      <c r="W130" s="161">
        <f t="shared" si="6"/>
        <v>0</v>
      </c>
      <c r="X130" s="161">
        <v>0</v>
      </c>
      <c r="Y130" s="161">
        <f t="shared" si="7"/>
        <v>0</v>
      </c>
      <c r="Z130" s="161">
        <v>0</v>
      </c>
      <c r="AA130" s="162">
        <f t="shared" si="8"/>
        <v>0</v>
      </c>
      <c r="AR130" s="13" t="s">
        <v>90</v>
      </c>
      <c r="AT130" s="13" t="s">
        <v>148</v>
      </c>
      <c r="AU130" s="13" t="s">
        <v>84</v>
      </c>
      <c r="AY130" s="13" t="s">
        <v>147</v>
      </c>
      <c r="BE130" s="101">
        <f t="shared" si="9"/>
        <v>0</v>
      </c>
      <c r="BF130" s="101">
        <f t="shared" si="10"/>
        <v>0</v>
      </c>
      <c r="BG130" s="101">
        <f t="shared" si="11"/>
        <v>0</v>
      </c>
      <c r="BH130" s="101">
        <f t="shared" si="12"/>
        <v>0</v>
      </c>
      <c r="BI130" s="101">
        <f t="shared" si="13"/>
        <v>0</v>
      </c>
      <c r="BJ130" s="13" t="s">
        <v>84</v>
      </c>
      <c r="BK130" s="101">
        <f t="shared" si="14"/>
        <v>0</v>
      </c>
      <c r="BL130" s="13" t="s">
        <v>90</v>
      </c>
      <c r="BM130" s="13" t="s">
        <v>173</v>
      </c>
    </row>
    <row r="131" spans="2:65" s="1" customFormat="1" ht="31.5" customHeight="1">
      <c r="B131" s="126"/>
      <c r="C131" s="156" t="s">
        <v>174</v>
      </c>
      <c r="D131" s="156" t="s">
        <v>148</v>
      </c>
      <c r="E131" s="157" t="s">
        <v>175</v>
      </c>
      <c r="F131" s="235" t="s">
        <v>176</v>
      </c>
      <c r="G131" s="236"/>
      <c r="H131" s="236"/>
      <c r="I131" s="236"/>
      <c r="J131" s="158" t="s">
        <v>156</v>
      </c>
      <c r="K131" s="159">
        <v>8.802</v>
      </c>
      <c r="L131" s="237">
        <v>0</v>
      </c>
      <c r="M131" s="236"/>
      <c r="N131" s="238">
        <f t="shared" si="5"/>
        <v>0</v>
      </c>
      <c r="O131" s="236"/>
      <c r="P131" s="236"/>
      <c r="Q131" s="236"/>
      <c r="R131" s="128"/>
      <c r="T131" s="160" t="s">
        <v>19</v>
      </c>
      <c r="U131" s="39" t="s">
        <v>43</v>
      </c>
      <c r="V131" s="31"/>
      <c r="W131" s="161">
        <f t="shared" si="6"/>
        <v>0</v>
      </c>
      <c r="X131" s="161">
        <v>0</v>
      </c>
      <c r="Y131" s="161">
        <f t="shared" si="7"/>
        <v>0</v>
      </c>
      <c r="Z131" s="161">
        <v>0</v>
      </c>
      <c r="AA131" s="162">
        <f t="shared" si="8"/>
        <v>0</v>
      </c>
      <c r="AR131" s="13" t="s">
        <v>90</v>
      </c>
      <c r="AT131" s="13" t="s">
        <v>148</v>
      </c>
      <c r="AU131" s="13" t="s">
        <v>84</v>
      </c>
      <c r="AY131" s="13" t="s">
        <v>147</v>
      </c>
      <c r="BE131" s="101">
        <f t="shared" si="9"/>
        <v>0</v>
      </c>
      <c r="BF131" s="101">
        <f t="shared" si="10"/>
        <v>0</v>
      </c>
      <c r="BG131" s="101">
        <f t="shared" si="11"/>
        <v>0</v>
      </c>
      <c r="BH131" s="101">
        <f t="shared" si="12"/>
        <v>0</v>
      </c>
      <c r="BI131" s="101">
        <f t="shared" si="13"/>
        <v>0</v>
      </c>
      <c r="BJ131" s="13" t="s">
        <v>84</v>
      </c>
      <c r="BK131" s="101">
        <f t="shared" si="14"/>
        <v>0</v>
      </c>
      <c r="BL131" s="13" t="s">
        <v>90</v>
      </c>
      <c r="BM131" s="13" t="s">
        <v>177</v>
      </c>
    </row>
    <row r="132" spans="2:65" s="1" customFormat="1" ht="31.5" customHeight="1">
      <c r="B132" s="126"/>
      <c r="C132" s="156" t="s">
        <v>178</v>
      </c>
      <c r="D132" s="156" t="s">
        <v>148</v>
      </c>
      <c r="E132" s="157" t="s">
        <v>179</v>
      </c>
      <c r="F132" s="235" t="s">
        <v>180</v>
      </c>
      <c r="G132" s="236"/>
      <c r="H132" s="236"/>
      <c r="I132" s="236"/>
      <c r="J132" s="158" t="s">
        <v>156</v>
      </c>
      <c r="K132" s="159">
        <v>8.802</v>
      </c>
      <c r="L132" s="237">
        <v>0</v>
      </c>
      <c r="M132" s="236"/>
      <c r="N132" s="238">
        <f t="shared" si="5"/>
        <v>0</v>
      </c>
      <c r="O132" s="236"/>
      <c r="P132" s="236"/>
      <c r="Q132" s="236"/>
      <c r="R132" s="128"/>
      <c r="T132" s="160" t="s">
        <v>19</v>
      </c>
      <c r="U132" s="39" t="s">
        <v>43</v>
      </c>
      <c r="V132" s="31"/>
      <c r="W132" s="161">
        <f t="shared" si="6"/>
        <v>0</v>
      </c>
      <c r="X132" s="161">
        <v>0</v>
      </c>
      <c r="Y132" s="161">
        <f t="shared" si="7"/>
        <v>0</v>
      </c>
      <c r="Z132" s="161">
        <v>0</v>
      </c>
      <c r="AA132" s="162">
        <f t="shared" si="8"/>
        <v>0</v>
      </c>
      <c r="AR132" s="13" t="s">
        <v>90</v>
      </c>
      <c r="AT132" s="13" t="s">
        <v>148</v>
      </c>
      <c r="AU132" s="13" t="s">
        <v>84</v>
      </c>
      <c r="AY132" s="13" t="s">
        <v>147</v>
      </c>
      <c r="BE132" s="101">
        <f t="shared" si="9"/>
        <v>0</v>
      </c>
      <c r="BF132" s="101">
        <f t="shared" si="10"/>
        <v>0</v>
      </c>
      <c r="BG132" s="101">
        <f t="shared" si="11"/>
        <v>0</v>
      </c>
      <c r="BH132" s="101">
        <f t="shared" si="12"/>
        <v>0</v>
      </c>
      <c r="BI132" s="101">
        <f t="shared" si="13"/>
        <v>0</v>
      </c>
      <c r="BJ132" s="13" t="s">
        <v>84</v>
      </c>
      <c r="BK132" s="101">
        <f t="shared" si="14"/>
        <v>0</v>
      </c>
      <c r="BL132" s="13" t="s">
        <v>90</v>
      </c>
      <c r="BM132" s="13" t="s">
        <v>181</v>
      </c>
    </row>
    <row r="133" spans="2:63" s="9" customFormat="1" ht="36.75" customHeight="1">
      <c r="B133" s="145"/>
      <c r="C133" s="146"/>
      <c r="D133" s="147" t="s">
        <v>120</v>
      </c>
      <c r="E133" s="147"/>
      <c r="F133" s="147"/>
      <c r="G133" s="147"/>
      <c r="H133" s="147"/>
      <c r="I133" s="147"/>
      <c r="J133" s="147"/>
      <c r="K133" s="147"/>
      <c r="L133" s="147"/>
      <c r="M133" s="147"/>
      <c r="N133" s="252">
        <f>BK133</f>
        <v>0</v>
      </c>
      <c r="O133" s="253"/>
      <c r="P133" s="253"/>
      <c r="Q133" s="253"/>
      <c r="R133" s="148"/>
      <c r="T133" s="149"/>
      <c r="U133" s="146"/>
      <c r="V133" s="146"/>
      <c r="W133" s="150">
        <f>W134+W138</f>
        <v>0</v>
      </c>
      <c r="X133" s="146"/>
      <c r="Y133" s="150">
        <f>Y134+Y138</f>
        <v>0.00279</v>
      </c>
      <c r="Z133" s="146"/>
      <c r="AA133" s="151">
        <f>AA134+AA138</f>
        <v>0</v>
      </c>
      <c r="AR133" s="152" t="s">
        <v>84</v>
      </c>
      <c r="AT133" s="153" t="s">
        <v>75</v>
      </c>
      <c r="AU133" s="153" t="s">
        <v>76</v>
      </c>
      <c r="AY133" s="152" t="s">
        <v>147</v>
      </c>
      <c r="BK133" s="154">
        <f>BK134+BK138</f>
        <v>0</v>
      </c>
    </row>
    <row r="134" spans="2:63" s="9" customFormat="1" ht="19.5" customHeight="1">
      <c r="B134" s="145"/>
      <c r="C134" s="146"/>
      <c r="D134" s="155" t="s">
        <v>121</v>
      </c>
      <c r="E134" s="155"/>
      <c r="F134" s="155"/>
      <c r="G134" s="155"/>
      <c r="H134" s="155"/>
      <c r="I134" s="155"/>
      <c r="J134" s="155"/>
      <c r="K134" s="155"/>
      <c r="L134" s="155"/>
      <c r="M134" s="155"/>
      <c r="N134" s="250">
        <f>BK134</f>
        <v>0</v>
      </c>
      <c r="O134" s="251"/>
      <c r="P134" s="251"/>
      <c r="Q134" s="251"/>
      <c r="R134" s="148"/>
      <c r="T134" s="149"/>
      <c r="U134" s="146"/>
      <c r="V134" s="146"/>
      <c r="W134" s="150">
        <f>SUM(W135:W137)</f>
        <v>0</v>
      </c>
      <c r="X134" s="146"/>
      <c r="Y134" s="150">
        <f>SUM(Y135:Y137)</f>
        <v>0.00183</v>
      </c>
      <c r="Z134" s="146"/>
      <c r="AA134" s="151">
        <f>SUM(AA135:AA137)</f>
        <v>0</v>
      </c>
      <c r="AR134" s="152" t="s">
        <v>84</v>
      </c>
      <c r="AT134" s="153" t="s">
        <v>75</v>
      </c>
      <c r="AU134" s="153" t="s">
        <v>81</v>
      </c>
      <c r="AY134" s="152" t="s">
        <v>147</v>
      </c>
      <c r="BK134" s="154">
        <f>SUM(BK135:BK137)</f>
        <v>0</v>
      </c>
    </row>
    <row r="135" spans="2:65" s="1" customFormat="1" ht="31.5" customHeight="1">
      <c r="B135" s="126"/>
      <c r="C135" s="156" t="s">
        <v>182</v>
      </c>
      <c r="D135" s="156" t="s">
        <v>148</v>
      </c>
      <c r="E135" s="157" t="s">
        <v>183</v>
      </c>
      <c r="F135" s="235" t="s">
        <v>184</v>
      </c>
      <c r="G135" s="236"/>
      <c r="H135" s="236"/>
      <c r="I135" s="236"/>
      <c r="J135" s="158" t="s">
        <v>185</v>
      </c>
      <c r="K135" s="159">
        <v>1</v>
      </c>
      <c r="L135" s="237">
        <v>0</v>
      </c>
      <c r="M135" s="236"/>
      <c r="N135" s="238">
        <f>ROUND(L135*K135,2)</f>
        <v>0</v>
      </c>
      <c r="O135" s="236"/>
      <c r="P135" s="236"/>
      <c r="Q135" s="236"/>
      <c r="R135" s="128"/>
      <c r="T135" s="160" t="s">
        <v>19</v>
      </c>
      <c r="U135" s="39" t="s">
        <v>43</v>
      </c>
      <c r="V135" s="31"/>
      <c r="W135" s="161">
        <f>V135*K135</f>
        <v>0</v>
      </c>
      <c r="X135" s="161">
        <v>0.00183</v>
      </c>
      <c r="Y135" s="161">
        <f>X135*K135</f>
        <v>0.00183</v>
      </c>
      <c r="Z135" s="161">
        <v>0</v>
      </c>
      <c r="AA135" s="162">
        <f>Z135*K135</f>
        <v>0</v>
      </c>
      <c r="AR135" s="13" t="s">
        <v>90</v>
      </c>
      <c r="AT135" s="13" t="s">
        <v>148</v>
      </c>
      <c r="AU135" s="13" t="s">
        <v>84</v>
      </c>
      <c r="AY135" s="13" t="s">
        <v>147</v>
      </c>
      <c r="BE135" s="101">
        <f>IF(U135="základná",N135,0)</f>
        <v>0</v>
      </c>
      <c r="BF135" s="101">
        <f>IF(U135="znížená",N135,0)</f>
        <v>0</v>
      </c>
      <c r="BG135" s="101">
        <f>IF(U135="zákl. prenesená",N135,0)</f>
        <v>0</v>
      </c>
      <c r="BH135" s="101">
        <f>IF(U135="zníž. prenesená",N135,0)</f>
        <v>0</v>
      </c>
      <c r="BI135" s="101">
        <f>IF(U135="nulová",N135,0)</f>
        <v>0</v>
      </c>
      <c r="BJ135" s="13" t="s">
        <v>84</v>
      </c>
      <c r="BK135" s="101">
        <f>ROUND(L135*K135,2)</f>
        <v>0</v>
      </c>
      <c r="BL135" s="13" t="s">
        <v>90</v>
      </c>
      <c r="BM135" s="13" t="s">
        <v>186</v>
      </c>
    </row>
    <row r="136" spans="2:65" s="1" customFormat="1" ht="69.75" customHeight="1">
      <c r="B136" s="126"/>
      <c r="C136" s="156" t="s">
        <v>187</v>
      </c>
      <c r="D136" s="156" t="s">
        <v>148</v>
      </c>
      <c r="E136" s="157" t="s">
        <v>188</v>
      </c>
      <c r="F136" s="235" t="s">
        <v>189</v>
      </c>
      <c r="G136" s="236"/>
      <c r="H136" s="236"/>
      <c r="I136" s="236"/>
      <c r="J136" s="158" t="s">
        <v>190</v>
      </c>
      <c r="K136" s="159">
        <v>8</v>
      </c>
      <c r="L136" s="237">
        <v>0</v>
      </c>
      <c r="M136" s="236"/>
      <c r="N136" s="238">
        <f>ROUND(L136*K136,2)</f>
        <v>0</v>
      </c>
      <c r="O136" s="236"/>
      <c r="P136" s="236"/>
      <c r="Q136" s="236"/>
      <c r="R136" s="128"/>
      <c r="T136" s="160" t="s">
        <v>19</v>
      </c>
      <c r="U136" s="39" t="s">
        <v>43</v>
      </c>
      <c r="V136" s="31"/>
      <c r="W136" s="161">
        <f>V136*K136</f>
        <v>0</v>
      </c>
      <c r="X136" s="161">
        <v>0</v>
      </c>
      <c r="Y136" s="161">
        <f>X136*K136</f>
        <v>0</v>
      </c>
      <c r="Z136" s="161">
        <v>0</v>
      </c>
      <c r="AA136" s="162">
        <f>Z136*K136</f>
        <v>0</v>
      </c>
      <c r="AR136" s="13" t="s">
        <v>152</v>
      </c>
      <c r="AT136" s="13" t="s">
        <v>148</v>
      </c>
      <c r="AU136" s="13" t="s">
        <v>84</v>
      </c>
      <c r="AY136" s="13" t="s">
        <v>147</v>
      </c>
      <c r="BE136" s="101">
        <f>IF(U136="základná",N136,0)</f>
        <v>0</v>
      </c>
      <c r="BF136" s="101">
        <f>IF(U136="znížená",N136,0)</f>
        <v>0</v>
      </c>
      <c r="BG136" s="101">
        <f>IF(U136="zákl. prenesená",N136,0)</f>
        <v>0</v>
      </c>
      <c r="BH136" s="101">
        <f>IF(U136="zníž. prenesená",N136,0)</f>
        <v>0</v>
      </c>
      <c r="BI136" s="101">
        <f>IF(U136="nulová",N136,0)</f>
        <v>0</v>
      </c>
      <c r="BJ136" s="13" t="s">
        <v>84</v>
      </c>
      <c r="BK136" s="101">
        <f>ROUND(L136*K136,2)</f>
        <v>0</v>
      </c>
      <c r="BL136" s="13" t="s">
        <v>152</v>
      </c>
      <c r="BM136" s="13" t="s">
        <v>191</v>
      </c>
    </row>
    <row r="137" spans="2:65" s="1" customFormat="1" ht="69.75" customHeight="1">
      <c r="B137" s="126"/>
      <c r="C137" s="156" t="s">
        <v>192</v>
      </c>
      <c r="D137" s="156" t="s">
        <v>148</v>
      </c>
      <c r="E137" s="157" t="s">
        <v>193</v>
      </c>
      <c r="F137" s="235" t="s">
        <v>194</v>
      </c>
      <c r="G137" s="236"/>
      <c r="H137" s="236"/>
      <c r="I137" s="236"/>
      <c r="J137" s="158" t="s">
        <v>190</v>
      </c>
      <c r="K137" s="159">
        <v>8</v>
      </c>
      <c r="L137" s="237">
        <v>0</v>
      </c>
      <c r="M137" s="236"/>
      <c r="N137" s="238">
        <f>ROUND(L137*K137,2)</f>
        <v>0</v>
      </c>
      <c r="O137" s="236"/>
      <c r="P137" s="236"/>
      <c r="Q137" s="236"/>
      <c r="R137" s="128"/>
      <c r="T137" s="160" t="s">
        <v>19</v>
      </c>
      <c r="U137" s="39" t="s">
        <v>43</v>
      </c>
      <c r="V137" s="31"/>
      <c r="W137" s="161">
        <f>V137*K137</f>
        <v>0</v>
      </c>
      <c r="X137" s="161">
        <v>0</v>
      </c>
      <c r="Y137" s="161">
        <f>X137*K137</f>
        <v>0</v>
      </c>
      <c r="Z137" s="161">
        <v>0</v>
      </c>
      <c r="AA137" s="162">
        <f>Z137*K137</f>
        <v>0</v>
      </c>
      <c r="AR137" s="13" t="s">
        <v>152</v>
      </c>
      <c r="AT137" s="13" t="s">
        <v>148</v>
      </c>
      <c r="AU137" s="13" t="s">
        <v>84</v>
      </c>
      <c r="AY137" s="13" t="s">
        <v>147</v>
      </c>
      <c r="BE137" s="101">
        <f>IF(U137="základná",N137,0)</f>
        <v>0</v>
      </c>
      <c r="BF137" s="101">
        <f>IF(U137="znížená",N137,0)</f>
        <v>0</v>
      </c>
      <c r="BG137" s="101">
        <f>IF(U137="zákl. prenesená",N137,0)</f>
        <v>0</v>
      </c>
      <c r="BH137" s="101">
        <f>IF(U137="zníž. prenesená",N137,0)</f>
        <v>0</v>
      </c>
      <c r="BI137" s="101">
        <f>IF(U137="nulová",N137,0)</f>
        <v>0</v>
      </c>
      <c r="BJ137" s="13" t="s">
        <v>84</v>
      </c>
      <c r="BK137" s="101">
        <f>ROUND(L137*K137,2)</f>
        <v>0</v>
      </c>
      <c r="BL137" s="13" t="s">
        <v>152</v>
      </c>
      <c r="BM137" s="13" t="s">
        <v>195</v>
      </c>
    </row>
    <row r="138" spans="2:63" s="9" customFormat="1" ht="29.25" customHeight="1">
      <c r="B138" s="145"/>
      <c r="C138" s="146"/>
      <c r="D138" s="155" t="s">
        <v>122</v>
      </c>
      <c r="E138" s="155"/>
      <c r="F138" s="155"/>
      <c r="G138" s="155"/>
      <c r="H138" s="155"/>
      <c r="I138" s="155"/>
      <c r="J138" s="155"/>
      <c r="K138" s="155"/>
      <c r="L138" s="155"/>
      <c r="M138" s="155"/>
      <c r="N138" s="243">
        <f>BK138</f>
        <v>0</v>
      </c>
      <c r="O138" s="244"/>
      <c r="P138" s="244"/>
      <c r="Q138" s="244"/>
      <c r="R138" s="148"/>
      <c r="T138" s="149"/>
      <c r="U138" s="146"/>
      <c r="V138" s="146"/>
      <c r="W138" s="150">
        <f>W139</f>
        <v>0</v>
      </c>
      <c r="X138" s="146"/>
      <c r="Y138" s="150">
        <f>Y139</f>
        <v>0.00096</v>
      </c>
      <c r="Z138" s="146"/>
      <c r="AA138" s="151">
        <f>AA139</f>
        <v>0</v>
      </c>
      <c r="AR138" s="152" t="s">
        <v>81</v>
      </c>
      <c r="AT138" s="153" t="s">
        <v>75</v>
      </c>
      <c r="AU138" s="153" t="s">
        <v>81</v>
      </c>
      <c r="AY138" s="152" t="s">
        <v>147</v>
      </c>
      <c r="BK138" s="154">
        <f>BK139</f>
        <v>0</v>
      </c>
    </row>
    <row r="139" spans="2:65" s="1" customFormat="1" ht="44.25" customHeight="1">
      <c r="B139" s="126"/>
      <c r="C139" s="156" t="s">
        <v>196</v>
      </c>
      <c r="D139" s="156" t="s">
        <v>148</v>
      </c>
      <c r="E139" s="157" t="s">
        <v>197</v>
      </c>
      <c r="F139" s="235" t="s">
        <v>198</v>
      </c>
      <c r="G139" s="236"/>
      <c r="H139" s="236"/>
      <c r="I139" s="236"/>
      <c r="J139" s="158" t="s">
        <v>185</v>
      </c>
      <c r="K139" s="159">
        <v>1</v>
      </c>
      <c r="L139" s="237">
        <v>0</v>
      </c>
      <c r="M139" s="236"/>
      <c r="N139" s="238">
        <f>ROUND(L139*K139,2)</f>
        <v>0</v>
      </c>
      <c r="O139" s="236"/>
      <c r="P139" s="236"/>
      <c r="Q139" s="236"/>
      <c r="R139" s="128"/>
      <c r="T139" s="160" t="s">
        <v>19</v>
      </c>
      <c r="U139" s="39" t="s">
        <v>43</v>
      </c>
      <c r="V139" s="31"/>
      <c r="W139" s="161">
        <f>V139*K139</f>
        <v>0</v>
      </c>
      <c r="X139" s="161">
        <v>0.00096</v>
      </c>
      <c r="Y139" s="161">
        <f>X139*K139</f>
        <v>0.00096</v>
      </c>
      <c r="Z139" s="161">
        <v>0</v>
      </c>
      <c r="AA139" s="162">
        <f>Z139*K139</f>
        <v>0</v>
      </c>
      <c r="AR139" s="13" t="s">
        <v>90</v>
      </c>
      <c r="AT139" s="13" t="s">
        <v>148</v>
      </c>
      <c r="AU139" s="13" t="s">
        <v>84</v>
      </c>
      <c r="AY139" s="13" t="s">
        <v>147</v>
      </c>
      <c r="BE139" s="101">
        <f>IF(U139="základná",N139,0)</f>
        <v>0</v>
      </c>
      <c r="BF139" s="101">
        <f>IF(U139="znížená",N139,0)</f>
        <v>0</v>
      </c>
      <c r="BG139" s="101">
        <f>IF(U139="zákl. prenesená",N139,0)</f>
        <v>0</v>
      </c>
      <c r="BH139" s="101">
        <f>IF(U139="zníž. prenesená",N139,0)</f>
        <v>0</v>
      </c>
      <c r="BI139" s="101">
        <f>IF(U139="nulová",N139,0)</f>
        <v>0</v>
      </c>
      <c r="BJ139" s="13" t="s">
        <v>84</v>
      </c>
      <c r="BK139" s="101">
        <f>ROUND(L139*K139,2)</f>
        <v>0</v>
      </c>
      <c r="BL139" s="13" t="s">
        <v>90</v>
      </c>
      <c r="BM139" s="13" t="s">
        <v>199</v>
      </c>
    </row>
    <row r="140" spans="2:63" s="1" customFormat="1" ht="49.5" customHeight="1">
      <c r="B140" s="30"/>
      <c r="C140" s="31"/>
      <c r="D140" s="147" t="s">
        <v>200</v>
      </c>
      <c r="E140" s="31"/>
      <c r="F140" s="31"/>
      <c r="G140" s="31"/>
      <c r="H140" s="31"/>
      <c r="I140" s="31"/>
      <c r="J140" s="31"/>
      <c r="K140" s="31"/>
      <c r="L140" s="31"/>
      <c r="M140" s="31"/>
      <c r="N140" s="245">
        <f aca="true" t="shared" si="15" ref="N140:N145">BK140</f>
        <v>0</v>
      </c>
      <c r="O140" s="246"/>
      <c r="P140" s="246"/>
      <c r="Q140" s="246"/>
      <c r="R140" s="32"/>
      <c r="T140" s="69"/>
      <c r="U140" s="31"/>
      <c r="V140" s="31"/>
      <c r="W140" s="31"/>
      <c r="X140" s="31"/>
      <c r="Y140" s="31"/>
      <c r="Z140" s="31"/>
      <c r="AA140" s="70"/>
      <c r="AT140" s="13" t="s">
        <v>75</v>
      </c>
      <c r="AU140" s="13" t="s">
        <v>76</v>
      </c>
      <c r="AY140" s="13" t="s">
        <v>201</v>
      </c>
      <c r="BK140" s="101">
        <f>SUM(BK141:BK145)</f>
        <v>0</v>
      </c>
    </row>
    <row r="141" spans="2:63" s="1" customFormat="1" ht="21.75" customHeight="1">
      <c r="B141" s="30"/>
      <c r="C141" s="163" t="s">
        <v>19</v>
      </c>
      <c r="D141" s="163" t="s">
        <v>148</v>
      </c>
      <c r="E141" s="164" t="s">
        <v>19</v>
      </c>
      <c r="F141" s="241" t="s">
        <v>19</v>
      </c>
      <c r="G141" s="242"/>
      <c r="H141" s="242"/>
      <c r="I141" s="242"/>
      <c r="J141" s="165" t="s">
        <v>19</v>
      </c>
      <c r="K141" s="166"/>
      <c r="L141" s="237"/>
      <c r="M141" s="240"/>
      <c r="N141" s="239">
        <f t="shared" si="15"/>
        <v>0</v>
      </c>
      <c r="O141" s="240"/>
      <c r="P141" s="240"/>
      <c r="Q141" s="240"/>
      <c r="R141" s="32"/>
      <c r="T141" s="160" t="s">
        <v>19</v>
      </c>
      <c r="U141" s="167" t="s">
        <v>43</v>
      </c>
      <c r="V141" s="31"/>
      <c r="W141" s="31"/>
      <c r="X141" s="31"/>
      <c r="Y141" s="31"/>
      <c r="Z141" s="31"/>
      <c r="AA141" s="70"/>
      <c r="AT141" s="13" t="s">
        <v>201</v>
      </c>
      <c r="AU141" s="13" t="s">
        <v>81</v>
      </c>
      <c r="AY141" s="13" t="s">
        <v>201</v>
      </c>
      <c r="BE141" s="101">
        <f>IF(U141="základná",N141,0)</f>
        <v>0</v>
      </c>
      <c r="BF141" s="101">
        <f>IF(U141="znížená",N141,0)</f>
        <v>0</v>
      </c>
      <c r="BG141" s="101">
        <f>IF(U141="zákl. prenesená",N141,0)</f>
        <v>0</v>
      </c>
      <c r="BH141" s="101">
        <f>IF(U141="zníž. prenesená",N141,0)</f>
        <v>0</v>
      </c>
      <c r="BI141" s="101">
        <f>IF(U141="nulová",N141,0)</f>
        <v>0</v>
      </c>
      <c r="BJ141" s="13" t="s">
        <v>84</v>
      </c>
      <c r="BK141" s="101">
        <f>L141*K141</f>
        <v>0</v>
      </c>
    </row>
    <row r="142" spans="2:63" s="1" customFormat="1" ht="21.75" customHeight="1">
      <c r="B142" s="30"/>
      <c r="C142" s="163" t="s">
        <v>19</v>
      </c>
      <c r="D142" s="163" t="s">
        <v>148</v>
      </c>
      <c r="E142" s="164" t="s">
        <v>19</v>
      </c>
      <c r="F142" s="241" t="s">
        <v>19</v>
      </c>
      <c r="G142" s="242"/>
      <c r="H142" s="242"/>
      <c r="I142" s="242"/>
      <c r="J142" s="165" t="s">
        <v>19</v>
      </c>
      <c r="K142" s="166"/>
      <c r="L142" s="237"/>
      <c r="M142" s="240"/>
      <c r="N142" s="239">
        <f t="shared" si="15"/>
        <v>0</v>
      </c>
      <c r="O142" s="240"/>
      <c r="P142" s="240"/>
      <c r="Q142" s="240"/>
      <c r="R142" s="32"/>
      <c r="T142" s="160" t="s">
        <v>19</v>
      </c>
      <c r="U142" s="167" t="s">
        <v>43</v>
      </c>
      <c r="V142" s="31"/>
      <c r="W142" s="31"/>
      <c r="X142" s="31"/>
      <c r="Y142" s="31"/>
      <c r="Z142" s="31"/>
      <c r="AA142" s="70"/>
      <c r="AT142" s="13" t="s">
        <v>201</v>
      </c>
      <c r="AU142" s="13" t="s">
        <v>81</v>
      </c>
      <c r="AY142" s="13" t="s">
        <v>201</v>
      </c>
      <c r="BE142" s="101">
        <f>IF(U142="základná",N142,0)</f>
        <v>0</v>
      </c>
      <c r="BF142" s="101">
        <f>IF(U142="znížená",N142,0)</f>
        <v>0</v>
      </c>
      <c r="BG142" s="101">
        <f>IF(U142="zákl. prenesená",N142,0)</f>
        <v>0</v>
      </c>
      <c r="BH142" s="101">
        <f>IF(U142="zníž. prenesená",N142,0)</f>
        <v>0</v>
      </c>
      <c r="BI142" s="101">
        <f>IF(U142="nulová",N142,0)</f>
        <v>0</v>
      </c>
      <c r="BJ142" s="13" t="s">
        <v>84</v>
      </c>
      <c r="BK142" s="101">
        <f>L142*K142</f>
        <v>0</v>
      </c>
    </row>
    <row r="143" spans="2:63" s="1" customFormat="1" ht="21.75" customHeight="1">
      <c r="B143" s="30"/>
      <c r="C143" s="163" t="s">
        <v>19</v>
      </c>
      <c r="D143" s="163" t="s">
        <v>148</v>
      </c>
      <c r="E143" s="164" t="s">
        <v>19</v>
      </c>
      <c r="F143" s="241" t="s">
        <v>19</v>
      </c>
      <c r="G143" s="242"/>
      <c r="H143" s="242"/>
      <c r="I143" s="242"/>
      <c r="J143" s="165" t="s">
        <v>19</v>
      </c>
      <c r="K143" s="166"/>
      <c r="L143" s="237"/>
      <c r="M143" s="240"/>
      <c r="N143" s="239">
        <f t="shared" si="15"/>
        <v>0</v>
      </c>
      <c r="O143" s="240"/>
      <c r="P143" s="240"/>
      <c r="Q143" s="240"/>
      <c r="R143" s="32"/>
      <c r="T143" s="160" t="s">
        <v>19</v>
      </c>
      <c r="U143" s="167" t="s">
        <v>43</v>
      </c>
      <c r="V143" s="31"/>
      <c r="W143" s="31"/>
      <c r="X143" s="31"/>
      <c r="Y143" s="31"/>
      <c r="Z143" s="31"/>
      <c r="AA143" s="70"/>
      <c r="AT143" s="13" t="s">
        <v>201</v>
      </c>
      <c r="AU143" s="13" t="s">
        <v>81</v>
      </c>
      <c r="AY143" s="13" t="s">
        <v>201</v>
      </c>
      <c r="BE143" s="101">
        <f>IF(U143="základná",N143,0)</f>
        <v>0</v>
      </c>
      <c r="BF143" s="101">
        <f>IF(U143="znížená",N143,0)</f>
        <v>0</v>
      </c>
      <c r="BG143" s="101">
        <f>IF(U143="zákl. prenesená",N143,0)</f>
        <v>0</v>
      </c>
      <c r="BH143" s="101">
        <f>IF(U143="zníž. prenesená",N143,0)</f>
        <v>0</v>
      </c>
      <c r="BI143" s="101">
        <f>IF(U143="nulová",N143,0)</f>
        <v>0</v>
      </c>
      <c r="BJ143" s="13" t="s">
        <v>84</v>
      </c>
      <c r="BK143" s="101">
        <f>L143*K143</f>
        <v>0</v>
      </c>
    </row>
    <row r="144" spans="2:63" s="1" customFormat="1" ht="21.75" customHeight="1">
      <c r="B144" s="30"/>
      <c r="C144" s="163" t="s">
        <v>19</v>
      </c>
      <c r="D144" s="163" t="s">
        <v>148</v>
      </c>
      <c r="E144" s="164" t="s">
        <v>19</v>
      </c>
      <c r="F144" s="241" t="s">
        <v>19</v>
      </c>
      <c r="G144" s="242"/>
      <c r="H144" s="242"/>
      <c r="I144" s="242"/>
      <c r="J144" s="165" t="s">
        <v>19</v>
      </c>
      <c r="K144" s="166"/>
      <c r="L144" s="237"/>
      <c r="M144" s="240"/>
      <c r="N144" s="239">
        <f t="shared" si="15"/>
        <v>0</v>
      </c>
      <c r="O144" s="240"/>
      <c r="P144" s="240"/>
      <c r="Q144" s="240"/>
      <c r="R144" s="32"/>
      <c r="T144" s="160" t="s">
        <v>19</v>
      </c>
      <c r="U144" s="167" t="s">
        <v>43</v>
      </c>
      <c r="V144" s="31"/>
      <c r="W144" s="31"/>
      <c r="X144" s="31"/>
      <c r="Y144" s="31"/>
      <c r="Z144" s="31"/>
      <c r="AA144" s="70"/>
      <c r="AT144" s="13" t="s">
        <v>201</v>
      </c>
      <c r="AU144" s="13" t="s">
        <v>81</v>
      </c>
      <c r="AY144" s="13" t="s">
        <v>201</v>
      </c>
      <c r="BE144" s="101">
        <f>IF(U144="základná",N144,0)</f>
        <v>0</v>
      </c>
      <c r="BF144" s="101">
        <f>IF(U144="znížená",N144,0)</f>
        <v>0</v>
      </c>
      <c r="BG144" s="101">
        <f>IF(U144="zákl. prenesená",N144,0)</f>
        <v>0</v>
      </c>
      <c r="BH144" s="101">
        <f>IF(U144="zníž. prenesená",N144,0)</f>
        <v>0</v>
      </c>
      <c r="BI144" s="101">
        <f>IF(U144="nulová",N144,0)</f>
        <v>0</v>
      </c>
      <c r="BJ144" s="13" t="s">
        <v>84</v>
      </c>
      <c r="BK144" s="101">
        <f>L144*K144</f>
        <v>0</v>
      </c>
    </row>
    <row r="145" spans="2:63" s="1" customFormat="1" ht="21.75" customHeight="1">
      <c r="B145" s="30"/>
      <c r="C145" s="163" t="s">
        <v>19</v>
      </c>
      <c r="D145" s="163" t="s">
        <v>148</v>
      </c>
      <c r="E145" s="164" t="s">
        <v>19</v>
      </c>
      <c r="F145" s="241" t="s">
        <v>19</v>
      </c>
      <c r="G145" s="242"/>
      <c r="H145" s="242"/>
      <c r="I145" s="242"/>
      <c r="J145" s="165" t="s">
        <v>19</v>
      </c>
      <c r="K145" s="166"/>
      <c r="L145" s="237"/>
      <c r="M145" s="240"/>
      <c r="N145" s="239">
        <f t="shared" si="15"/>
        <v>0</v>
      </c>
      <c r="O145" s="240"/>
      <c r="P145" s="240"/>
      <c r="Q145" s="240"/>
      <c r="R145" s="32"/>
      <c r="T145" s="160" t="s">
        <v>19</v>
      </c>
      <c r="U145" s="167" t="s">
        <v>43</v>
      </c>
      <c r="V145" s="51"/>
      <c r="W145" s="51"/>
      <c r="X145" s="51"/>
      <c r="Y145" s="51"/>
      <c r="Z145" s="51"/>
      <c r="AA145" s="53"/>
      <c r="AT145" s="13" t="s">
        <v>201</v>
      </c>
      <c r="AU145" s="13" t="s">
        <v>81</v>
      </c>
      <c r="AY145" s="13" t="s">
        <v>201</v>
      </c>
      <c r="BE145" s="101">
        <f>IF(U145="základná",N145,0)</f>
        <v>0</v>
      </c>
      <c r="BF145" s="101">
        <f>IF(U145="znížená",N145,0)</f>
        <v>0</v>
      </c>
      <c r="BG145" s="101">
        <f>IF(U145="zákl. prenesená",N145,0)</f>
        <v>0</v>
      </c>
      <c r="BH145" s="101">
        <f>IF(U145="zníž. prenesená",N145,0)</f>
        <v>0</v>
      </c>
      <c r="BI145" s="101">
        <f>IF(U145="nulová",N145,0)</f>
        <v>0</v>
      </c>
      <c r="BJ145" s="13" t="s">
        <v>84</v>
      </c>
      <c r="BK145" s="101">
        <f>L145*K145</f>
        <v>0</v>
      </c>
    </row>
    <row r="146" spans="2:18" s="1" customFormat="1" ht="6.75" customHeight="1">
      <c r="B146" s="54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6"/>
    </row>
  </sheetData>
  <sheetProtection password="CC35" sheet="1" objects="1" scenarios="1" formatColumns="0" formatRows="0" sort="0" autoFilter="0"/>
  <mergeCells count="129">
    <mergeCell ref="H1:K1"/>
    <mergeCell ref="S2:AC2"/>
    <mergeCell ref="F145:I145"/>
    <mergeCell ref="L145:M145"/>
    <mergeCell ref="N145:Q145"/>
    <mergeCell ref="N121:Q121"/>
    <mergeCell ref="N122:Q122"/>
    <mergeCell ref="N123:Q123"/>
    <mergeCell ref="N133:Q133"/>
    <mergeCell ref="N134:Q134"/>
    <mergeCell ref="N138:Q138"/>
    <mergeCell ref="N140:Q140"/>
    <mergeCell ref="F143:I143"/>
    <mergeCell ref="L143:M143"/>
    <mergeCell ref="N143:Q143"/>
    <mergeCell ref="F144:I144"/>
    <mergeCell ref="L144:M144"/>
    <mergeCell ref="N144:Q144"/>
    <mergeCell ref="F141:I141"/>
    <mergeCell ref="L141:M141"/>
    <mergeCell ref="N141:Q141"/>
    <mergeCell ref="F142:I142"/>
    <mergeCell ref="L142:M142"/>
    <mergeCell ref="N142:Q142"/>
    <mergeCell ref="F137:I137"/>
    <mergeCell ref="L137:M137"/>
    <mergeCell ref="N137:Q137"/>
    <mergeCell ref="F139:I139"/>
    <mergeCell ref="L139:M139"/>
    <mergeCell ref="N139:Q139"/>
    <mergeCell ref="F135:I135"/>
    <mergeCell ref="L135:M135"/>
    <mergeCell ref="N135:Q135"/>
    <mergeCell ref="F136:I136"/>
    <mergeCell ref="L136:M136"/>
    <mergeCell ref="N136:Q136"/>
    <mergeCell ref="F131:I131"/>
    <mergeCell ref="L131:M131"/>
    <mergeCell ref="N131:Q131"/>
    <mergeCell ref="F132:I132"/>
    <mergeCell ref="L132:M132"/>
    <mergeCell ref="N132:Q132"/>
    <mergeCell ref="F129:I129"/>
    <mergeCell ref="L129:M129"/>
    <mergeCell ref="N129:Q129"/>
    <mergeCell ref="F130:I130"/>
    <mergeCell ref="L130:M130"/>
    <mergeCell ref="N130:Q130"/>
    <mergeCell ref="F127:I127"/>
    <mergeCell ref="L127:M127"/>
    <mergeCell ref="N127:Q127"/>
    <mergeCell ref="F128:I128"/>
    <mergeCell ref="L128:M128"/>
    <mergeCell ref="N128:Q128"/>
    <mergeCell ref="F125:I125"/>
    <mergeCell ref="L125:M125"/>
    <mergeCell ref="N125:Q125"/>
    <mergeCell ref="F126:I126"/>
    <mergeCell ref="L126:M126"/>
    <mergeCell ref="N126:Q126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N102:Q102"/>
    <mergeCell ref="L104:Q104"/>
    <mergeCell ref="C110:Q110"/>
    <mergeCell ref="F112:P112"/>
    <mergeCell ref="F113:P113"/>
    <mergeCell ref="M115:P115"/>
    <mergeCell ref="D99:H99"/>
    <mergeCell ref="N99:Q99"/>
    <mergeCell ref="D100:H100"/>
    <mergeCell ref="N100:Q100"/>
    <mergeCell ref="D101:H101"/>
    <mergeCell ref="N101:Q101"/>
    <mergeCell ref="N94:Q94"/>
    <mergeCell ref="N96:Q96"/>
    <mergeCell ref="D97:H97"/>
    <mergeCell ref="N97:Q97"/>
    <mergeCell ref="D98:H98"/>
    <mergeCell ref="N98:Q98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é sú hodnoty K a M." sqref="D141:D146">
      <formula1>"K,M"</formula1>
    </dataValidation>
    <dataValidation type="list" allowBlank="1" showInputMessage="1" showErrorMessage="1" error="Povolené sú hodnoty základná, znížená, nulová." sqref="U141:U146">
      <formula1>"základná,znížená,nulová"</formula1>
    </dataValidation>
  </dataValidation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20" tooltip="Rozpočet" display="3) Rozpočet"/>
    <hyperlink ref="S1:T1" location="'Rekapitulácia stavby'!C2" tooltip="Rekapitulácia stavby" display="Rekapitulácia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173"/>
      <c r="B1" s="170"/>
      <c r="C1" s="170"/>
      <c r="D1" s="171" t="s">
        <v>1</v>
      </c>
      <c r="E1" s="170"/>
      <c r="F1" s="172" t="s">
        <v>298</v>
      </c>
      <c r="G1" s="172"/>
      <c r="H1" s="247" t="s">
        <v>299</v>
      </c>
      <c r="I1" s="247"/>
      <c r="J1" s="247"/>
      <c r="K1" s="247"/>
      <c r="L1" s="172" t="s">
        <v>300</v>
      </c>
      <c r="M1" s="170"/>
      <c r="N1" s="170"/>
      <c r="O1" s="171" t="s">
        <v>108</v>
      </c>
      <c r="P1" s="170"/>
      <c r="Q1" s="170"/>
      <c r="R1" s="170"/>
      <c r="S1" s="172" t="s">
        <v>301</v>
      </c>
      <c r="T1" s="172"/>
      <c r="U1" s="173"/>
      <c r="V1" s="173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75" customHeight="1">
      <c r="C2" s="174" t="s">
        <v>5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S2" s="213" t="s">
        <v>6</v>
      </c>
      <c r="T2" s="175"/>
      <c r="U2" s="175"/>
      <c r="V2" s="175"/>
      <c r="W2" s="175"/>
      <c r="X2" s="175"/>
      <c r="Y2" s="175"/>
      <c r="Z2" s="175"/>
      <c r="AA2" s="175"/>
      <c r="AB2" s="175"/>
      <c r="AC2" s="175"/>
      <c r="AT2" s="13" t="s">
        <v>86</v>
      </c>
    </row>
    <row r="3" spans="2:46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76</v>
      </c>
    </row>
    <row r="4" spans="2:46" ht="36.75" customHeight="1">
      <c r="B4" s="17"/>
      <c r="C4" s="176" t="s">
        <v>109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9"/>
      <c r="T4" s="20" t="s">
        <v>10</v>
      </c>
      <c r="AT4" s="13" t="s">
        <v>4</v>
      </c>
    </row>
    <row r="5" spans="2:18" ht="6.7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ht="24.75" customHeight="1">
      <c r="B6" s="17"/>
      <c r="C6" s="18"/>
      <c r="D6" s="25" t="s">
        <v>16</v>
      </c>
      <c r="E6" s="18"/>
      <c r="F6" s="216" t="str">
        <f>'Rekapitulácia stavby'!K6</f>
        <v>Výmena svetlíkov ns výr. halách SAM - SHIPBUILDING AND MACHINERY a.s., Komárno</v>
      </c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8"/>
      <c r="R6" s="19"/>
    </row>
    <row r="7" spans="2:18" s="1" customFormat="1" ht="32.25" customHeight="1">
      <c r="B7" s="30"/>
      <c r="C7" s="31"/>
      <c r="D7" s="24" t="s">
        <v>110</v>
      </c>
      <c r="E7" s="31"/>
      <c r="F7" s="182" t="s">
        <v>202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31"/>
      <c r="R7" s="32"/>
    </row>
    <row r="8" spans="2:18" s="1" customFormat="1" ht="14.25" customHeight="1">
      <c r="B8" s="30"/>
      <c r="C8" s="31"/>
      <c r="D8" s="25" t="s">
        <v>18</v>
      </c>
      <c r="E8" s="31"/>
      <c r="F8" s="23" t="s">
        <v>19</v>
      </c>
      <c r="G8" s="31"/>
      <c r="H8" s="31"/>
      <c r="I8" s="31"/>
      <c r="J8" s="31"/>
      <c r="K8" s="31"/>
      <c r="L8" s="31"/>
      <c r="M8" s="25" t="s">
        <v>20</v>
      </c>
      <c r="N8" s="31"/>
      <c r="O8" s="23" t="s">
        <v>19</v>
      </c>
      <c r="P8" s="31"/>
      <c r="Q8" s="31"/>
      <c r="R8" s="32"/>
    </row>
    <row r="9" spans="2:18" s="1" customFormat="1" ht="14.25" customHeight="1">
      <c r="B9" s="30"/>
      <c r="C9" s="31"/>
      <c r="D9" s="25" t="s">
        <v>21</v>
      </c>
      <c r="E9" s="31"/>
      <c r="F9" s="23" t="s">
        <v>22</v>
      </c>
      <c r="G9" s="31"/>
      <c r="H9" s="31"/>
      <c r="I9" s="31"/>
      <c r="J9" s="31"/>
      <c r="K9" s="31"/>
      <c r="L9" s="31"/>
      <c r="M9" s="25" t="s">
        <v>23</v>
      </c>
      <c r="N9" s="31"/>
      <c r="O9" s="217" t="str">
        <f>'Rekapitulácia stavby'!AN8</f>
        <v>09.10.2020</v>
      </c>
      <c r="P9" s="195"/>
      <c r="Q9" s="31"/>
      <c r="R9" s="32"/>
    </row>
    <row r="10" spans="2:18" s="1" customFormat="1" ht="10.5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1" customFormat="1" ht="14.25" customHeight="1">
      <c r="B11" s="30"/>
      <c r="C11" s="31"/>
      <c r="D11" s="25" t="s">
        <v>25</v>
      </c>
      <c r="E11" s="31"/>
      <c r="F11" s="31"/>
      <c r="G11" s="31"/>
      <c r="H11" s="31"/>
      <c r="I11" s="31"/>
      <c r="J11" s="31"/>
      <c r="K11" s="31"/>
      <c r="L11" s="31"/>
      <c r="M11" s="25" t="s">
        <v>26</v>
      </c>
      <c r="N11" s="31"/>
      <c r="O11" s="181" t="s">
        <v>19</v>
      </c>
      <c r="P11" s="195"/>
      <c r="Q11" s="31"/>
      <c r="R11" s="32"/>
    </row>
    <row r="12" spans="2:18" s="1" customFormat="1" ht="18" customHeight="1">
      <c r="B12" s="30"/>
      <c r="C12" s="31"/>
      <c r="D12" s="31"/>
      <c r="E12" s="23" t="s">
        <v>27</v>
      </c>
      <c r="F12" s="31"/>
      <c r="G12" s="31"/>
      <c r="H12" s="31"/>
      <c r="I12" s="31"/>
      <c r="J12" s="31"/>
      <c r="K12" s="31"/>
      <c r="L12" s="31"/>
      <c r="M12" s="25" t="s">
        <v>28</v>
      </c>
      <c r="N12" s="31"/>
      <c r="O12" s="181" t="s">
        <v>19</v>
      </c>
      <c r="P12" s="195"/>
      <c r="Q12" s="31"/>
      <c r="R12" s="32"/>
    </row>
    <row r="13" spans="2:18" s="1" customFormat="1" ht="6.7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1" customFormat="1" ht="14.25" customHeight="1">
      <c r="B14" s="30"/>
      <c r="C14" s="31"/>
      <c r="D14" s="25" t="s">
        <v>29</v>
      </c>
      <c r="E14" s="31"/>
      <c r="F14" s="31"/>
      <c r="G14" s="31"/>
      <c r="H14" s="31"/>
      <c r="I14" s="31"/>
      <c r="J14" s="31"/>
      <c r="K14" s="31"/>
      <c r="L14" s="31"/>
      <c r="M14" s="25" t="s">
        <v>26</v>
      </c>
      <c r="N14" s="31"/>
      <c r="O14" s="218" t="s">
        <v>19</v>
      </c>
      <c r="P14" s="195"/>
      <c r="Q14" s="31"/>
      <c r="R14" s="32"/>
    </row>
    <row r="15" spans="2:18" s="1" customFormat="1" ht="18" customHeight="1">
      <c r="B15" s="30"/>
      <c r="C15" s="31"/>
      <c r="D15" s="31"/>
      <c r="E15" s="218" t="s">
        <v>35</v>
      </c>
      <c r="F15" s="195"/>
      <c r="G15" s="195"/>
      <c r="H15" s="195"/>
      <c r="I15" s="195"/>
      <c r="J15" s="195"/>
      <c r="K15" s="195"/>
      <c r="L15" s="195"/>
      <c r="M15" s="25" t="s">
        <v>28</v>
      </c>
      <c r="N15" s="31"/>
      <c r="O15" s="218" t="s">
        <v>19</v>
      </c>
      <c r="P15" s="195"/>
      <c r="Q15" s="31"/>
      <c r="R15" s="32"/>
    </row>
    <row r="16" spans="2:18" s="1" customFormat="1" ht="6.7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25" customHeight="1">
      <c r="B17" s="30"/>
      <c r="C17" s="31"/>
      <c r="D17" s="25" t="s">
        <v>31</v>
      </c>
      <c r="E17" s="31"/>
      <c r="F17" s="31"/>
      <c r="G17" s="31"/>
      <c r="H17" s="31"/>
      <c r="I17" s="31"/>
      <c r="J17" s="31"/>
      <c r="K17" s="31"/>
      <c r="L17" s="31"/>
      <c r="M17" s="25" t="s">
        <v>26</v>
      </c>
      <c r="N17" s="31"/>
      <c r="O17" s="181" t="s">
        <v>19</v>
      </c>
      <c r="P17" s="195"/>
      <c r="Q17" s="31"/>
      <c r="R17" s="32"/>
    </row>
    <row r="18" spans="2:18" s="1" customFormat="1" ht="18" customHeight="1">
      <c r="B18" s="30"/>
      <c r="C18" s="31"/>
      <c r="D18" s="31"/>
      <c r="E18" s="23" t="s">
        <v>32</v>
      </c>
      <c r="F18" s="31"/>
      <c r="G18" s="31"/>
      <c r="H18" s="31"/>
      <c r="I18" s="31"/>
      <c r="J18" s="31"/>
      <c r="K18" s="31"/>
      <c r="L18" s="31"/>
      <c r="M18" s="25" t="s">
        <v>28</v>
      </c>
      <c r="N18" s="31"/>
      <c r="O18" s="181" t="s">
        <v>19</v>
      </c>
      <c r="P18" s="195"/>
      <c r="Q18" s="31"/>
      <c r="R18" s="32"/>
    </row>
    <row r="19" spans="2:18" s="1" customFormat="1" ht="6.7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25" customHeight="1">
      <c r="B20" s="30"/>
      <c r="C20" s="31"/>
      <c r="D20" s="25" t="s">
        <v>34</v>
      </c>
      <c r="E20" s="31"/>
      <c r="F20" s="31"/>
      <c r="G20" s="31"/>
      <c r="H20" s="31"/>
      <c r="I20" s="31"/>
      <c r="J20" s="31"/>
      <c r="K20" s="31"/>
      <c r="L20" s="31"/>
      <c r="M20" s="25" t="s">
        <v>26</v>
      </c>
      <c r="N20" s="31"/>
      <c r="O20" s="181" t="s">
        <v>19</v>
      </c>
      <c r="P20" s="195"/>
      <c r="Q20" s="31"/>
      <c r="R20" s="32"/>
    </row>
    <row r="21" spans="2:18" s="1" customFormat="1" ht="18" customHeight="1">
      <c r="B21" s="30"/>
      <c r="C21" s="31"/>
      <c r="D21" s="31"/>
      <c r="E21" s="23" t="s">
        <v>35</v>
      </c>
      <c r="F21" s="31"/>
      <c r="G21" s="31"/>
      <c r="H21" s="31"/>
      <c r="I21" s="31"/>
      <c r="J21" s="31"/>
      <c r="K21" s="31"/>
      <c r="L21" s="31"/>
      <c r="M21" s="25" t="s">
        <v>28</v>
      </c>
      <c r="N21" s="31"/>
      <c r="O21" s="181" t="s">
        <v>19</v>
      </c>
      <c r="P21" s="195"/>
      <c r="Q21" s="31"/>
      <c r="R21" s="32"/>
    </row>
    <row r="22" spans="2:18" s="1" customFormat="1" ht="6.7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25" customHeight="1">
      <c r="B23" s="30"/>
      <c r="C23" s="31"/>
      <c r="D23" s="25" t="s">
        <v>36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184" t="s">
        <v>19</v>
      </c>
      <c r="F24" s="195"/>
      <c r="G24" s="195"/>
      <c r="H24" s="195"/>
      <c r="I24" s="195"/>
      <c r="J24" s="195"/>
      <c r="K24" s="195"/>
      <c r="L24" s="195"/>
      <c r="M24" s="31"/>
      <c r="N24" s="31"/>
      <c r="O24" s="31"/>
      <c r="P24" s="31"/>
      <c r="Q24" s="31"/>
      <c r="R24" s="32"/>
    </row>
    <row r="25" spans="2:18" s="1" customFormat="1" ht="6.7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7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25" customHeight="1">
      <c r="B27" s="30"/>
      <c r="C27" s="31"/>
      <c r="D27" s="110" t="s">
        <v>112</v>
      </c>
      <c r="E27" s="31"/>
      <c r="F27" s="31"/>
      <c r="G27" s="31"/>
      <c r="H27" s="31"/>
      <c r="I27" s="31"/>
      <c r="J27" s="31"/>
      <c r="K27" s="31"/>
      <c r="L27" s="31"/>
      <c r="M27" s="185">
        <f>N88</f>
        <v>0</v>
      </c>
      <c r="N27" s="195"/>
      <c r="O27" s="195"/>
      <c r="P27" s="195"/>
      <c r="Q27" s="31"/>
      <c r="R27" s="32"/>
    </row>
    <row r="28" spans="2:18" s="1" customFormat="1" ht="14.25" customHeight="1">
      <c r="B28" s="30"/>
      <c r="C28" s="31"/>
      <c r="D28" s="29" t="s">
        <v>102</v>
      </c>
      <c r="E28" s="31"/>
      <c r="F28" s="31"/>
      <c r="G28" s="31"/>
      <c r="H28" s="31"/>
      <c r="I28" s="31"/>
      <c r="J28" s="31"/>
      <c r="K28" s="31"/>
      <c r="L28" s="31"/>
      <c r="M28" s="185">
        <f>N96</f>
        <v>0</v>
      </c>
      <c r="N28" s="195"/>
      <c r="O28" s="195"/>
      <c r="P28" s="195"/>
      <c r="Q28" s="31"/>
      <c r="R28" s="32"/>
    </row>
    <row r="29" spans="2:18" s="1" customFormat="1" ht="6.7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4.75" customHeight="1">
      <c r="B30" s="30"/>
      <c r="C30" s="31"/>
      <c r="D30" s="111" t="s">
        <v>39</v>
      </c>
      <c r="E30" s="31"/>
      <c r="F30" s="31"/>
      <c r="G30" s="31"/>
      <c r="H30" s="31"/>
      <c r="I30" s="31"/>
      <c r="J30" s="31"/>
      <c r="K30" s="31"/>
      <c r="L30" s="31"/>
      <c r="M30" s="219">
        <f>ROUND(M27+M28,2)</f>
        <v>0</v>
      </c>
      <c r="N30" s="195"/>
      <c r="O30" s="195"/>
      <c r="P30" s="195"/>
      <c r="Q30" s="31"/>
      <c r="R30" s="32"/>
    </row>
    <row r="31" spans="2:18" s="1" customFormat="1" ht="6.7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25" customHeight="1">
      <c r="B32" s="30"/>
      <c r="C32" s="31"/>
      <c r="D32" s="37" t="s">
        <v>40</v>
      </c>
      <c r="E32" s="37" t="s">
        <v>41</v>
      </c>
      <c r="F32" s="38">
        <v>0.2</v>
      </c>
      <c r="G32" s="112" t="s">
        <v>42</v>
      </c>
      <c r="H32" s="220">
        <f>ROUND((((SUM(BE96:BE103)+SUM(BE121:BE139))+SUM(BE141:BE145))),2)</f>
        <v>0</v>
      </c>
      <c r="I32" s="195"/>
      <c r="J32" s="195"/>
      <c r="K32" s="31"/>
      <c r="L32" s="31"/>
      <c r="M32" s="220">
        <f>ROUND(((ROUND((SUM(BE96:BE103)+SUM(BE121:BE139)),2)*F32)+SUM(BE141:BE145)*F32),2)</f>
        <v>0</v>
      </c>
      <c r="N32" s="195"/>
      <c r="O32" s="195"/>
      <c r="P32" s="195"/>
      <c r="Q32" s="31"/>
      <c r="R32" s="32"/>
    </row>
    <row r="33" spans="2:18" s="1" customFormat="1" ht="14.25" customHeight="1">
      <c r="B33" s="30"/>
      <c r="C33" s="31"/>
      <c r="D33" s="31"/>
      <c r="E33" s="37" t="s">
        <v>43</v>
      </c>
      <c r="F33" s="38">
        <v>0.2</v>
      </c>
      <c r="G33" s="112" t="s">
        <v>42</v>
      </c>
      <c r="H33" s="220">
        <f>ROUND((((SUM(BF96:BF103)+SUM(BF121:BF139))+SUM(BF141:BF145))),2)</f>
        <v>0</v>
      </c>
      <c r="I33" s="195"/>
      <c r="J33" s="195"/>
      <c r="K33" s="31"/>
      <c r="L33" s="31"/>
      <c r="M33" s="220">
        <f>ROUND(((ROUND((SUM(BF96:BF103)+SUM(BF121:BF139)),2)*F33)+SUM(BF141:BF145)*F33),2)</f>
        <v>0</v>
      </c>
      <c r="N33" s="195"/>
      <c r="O33" s="195"/>
      <c r="P33" s="195"/>
      <c r="Q33" s="31"/>
      <c r="R33" s="32"/>
    </row>
    <row r="34" spans="2:18" s="1" customFormat="1" ht="14.25" customHeight="1" hidden="1">
      <c r="B34" s="30"/>
      <c r="C34" s="31"/>
      <c r="D34" s="31"/>
      <c r="E34" s="37" t="s">
        <v>44</v>
      </c>
      <c r="F34" s="38">
        <v>0.2</v>
      </c>
      <c r="G34" s="112" t="s">
        <v>42</v>
      </c>
      <c r="H34" s="220">
        <f>ROUND((((SUM(BG96:BG103)+SUM(BG121:BG139))+SUM(BG141:BG145))),2)</f>
        <v>0</v>
      </c>
      <c r="I34" s="195"/>
      <c r="J34" s="195"/>
      <c r="K34" s="31"/>
      <c r="L34" s="31"/>
      <c r="M34" s="220">
        <v>0</v>
      </c>
      <c r="N34" s="195"/>
      <c r="O34" s="195"/>
      <c r="P34" s="195"/>
      <c r="Q34" s="31"/>
      <c r="R34" s="32"/>
    </row>
    <row r="35" spans="2:18" s="1" customFormat="1" ht="14.25" customHeight="1" hidden="1">
      <c r="B35" s="30"/>
      <c r="C35" s="31"/>
      <c r="D35" s="31"/>
      <c r="E35" s="37" t="s">
        <v>45</v>
      </c>
      <c r="F35" s="38">
        <v>0.2</v>
      </c>
      <c r="G35" s="112" t="s">
        <v>42</v>
      </c>
      <c r="H35" s="220">
        <f>ROUND((((SUM(BH96:BH103)+SUM(BH121:BH139))+SUM(BH141:BH145))),2)</f>
        <v>0</v>
      </c>
      <c r="I35" s="195"/>
      <c r="J35" s="195"/>
      <c r="K35" s="31"/>
      <c r="L35" s="31"/>
      <c r="M35" s="220">
        <v>0</v>
      </c>
      <c r="N35" s="195"/>
      <c r="O35" s="195"/>
      <c r="P35" s="195"/>
      <c r="Q35" s="31"/>
      <c r="R35" s="32"/>
    </row>
    <row r="36" spans="2:18" s="1" customFormat="1" ht="14.25" customHeight="1" hidden="1">
      <c r="B36" s="30"/>
      <c r="C36" s="31"/>
      <c r="D36" s="31"/>
      <c r="E36" s="37" t="s">
        <v>46</v>
      </c>
      <c r="F36" s="38">
        <v>0</v>
      </c>
      <c r="G36" s="112" t="s">
        <v>42</v>
      </c>
      <c r="H36" s="220">
        <f>ROUND((((SUM(BI96:BI103)+SUM(BI121:BI139))+SUM(BI141:BI145))),2)</f>
        <v>0</v>
      </c>
      <c r="I36" s="195"/>
      <c r="J36" s="195"/>
      <c r="K36" s="31"/>
      <c r="L36" s="31"/>
      <c r="M36" s="220">
        <v>0</v>
      </c>
      <c r="N36" s="195"/>
      <c r="O36" s="195"/>
      <c r="P36" s="195"/>
      <c r="Q36" s="31"/>
      <c r="R36" s="32"/>
    </row>
    <row r="37" spans="2:18" s="1" customFormat="1" ht="6.7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4.75" customHeight="1">
      <c r="B38" s="30"/>
      <c r="C38" s="109"/>
      <c r="D38" s="113" t="s">
        <v>47</v>
      </c>
      <c r="E38" s="71"/>
      <c r="F38" s="71"/>
      <c r="G38" s="114" t="s">
        <v>48</v>
      </c>
      <c r="H38" s="115" t="s">
        <v>49</v>
      </c>
      <c r="I38" s="71"/>
      <c r="J38" s="71"/>
      <c r="K38" s="71"/>
      <c r="L38" s="221">
        <f>SUM(M30:M36)</f>
        <v>0</v>
      </c>
      <c r="M38" s="203"/>
      <c r="N38" s="203"/>
      <c r="O38" s="203"/>
      <c r="P38" s="205"/>
      <c r="Q38" s="109"/>
      <c r="R38" s="32"/>
    </row>
    <row r="39" spans="2:18" s="1" customFormat="1" ht="14.2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2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>
      <c r="B50" s="30"/>
      <c r="C50" s="31"/>
      <c r="D50" s="45" t="s">
        <v>50</v>
      </c>
      <c r="E50" s="46"/>
      <c r="F50" s="46"/>
      <c r="G50" s="46"/>
      <c r="H50" s="47"/>
      <c r="I50" s="31"/>
      <c r="J50" s="45" t="s">
        <v>51</v>
      </c>
      <c r="K50" s="46"/>
      <c r="L50" s="46"/>
      <c r="M50" s="46"/>
      <c r="N50" s="46"/>
      <c r="O50" s="46"/>
      <c r="P50" s="47"/>
      <c r="Q50" s="31"/>
      <c r="R50" s="32"/>
    </row>
    <row r="51" spans="2:18" ht="13.5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ht="13.5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ht="13.5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ht="13.5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ht="13.5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ht="13.5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ht="13.5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ht="13.5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5">
      <c r="B59" s="30"/>
      <c r="C59" s="31"/>
      <c r="D59" s="50" t="s">
        <v>52</v>
      </c>
      <c r="E59" s="51"/>
      <c r="F59" s="51"/>
      <c r="G59" s="52" t="s">
        <v>53</v>
      </c>
      <c r="H59" s="53"/>
      <c r="I59" s="31"/>
      <c r="J59" s="50" t="s">
        <v>52</v>
      </c>
      <c r="K59" s="51"/>
      <c r="L59" s="51"/>
      <c r="M59" s="51"/>
      <c r="N59" s="52" t="s">
        <v>53</v>
      </c>
      <c r="O59" s="51"/>
      <c r="P59" s="53"/>
      <c r="Q59" s="31"/>
      <c r="R59" s="32"/>
    </row>
    <row r="60" spans="2:18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>
      <c r="B61" s="30"/>
      <c r="C61" s="31"/>
      <c r="D61" s="45" t="s">
        <v>54</v>
      </c>
      <c r="E61" s="46"/>
      <c r="F61" s="46"/>
      <c r="G61" s="46"/>
      <c r="H61" s="47"/>
      <c r="I61" s="31"/>
      <c r="J61" s="45" t="s">
        <v>55</v>
      </c>
      <c r="K61" s="46"/>
      <c r="L61" s="46"/>
      <c r="M61" s="46"/>
      <c r="N61" s="46"/>
      <c r="O61" s="46"/>
      <c r="P61" s="47"/>
      <c r="Q61" s="31"/>
      <c r="R61" s="32"/>
    </row>
    <row r="62" spans="2:18" ht="13.5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ht="13.5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ht="13.5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ht="13.5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ht="13.5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ht="13.5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ht="13.5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ht="13.5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ht="15">
      <c r="B70" s="30"/>
      <c r="C70" s="31"/>
      <c r="D70" s="50" t="s">
        <v>52</v>
      </c>
      <c r="E70" s="51"/>
      <c r="F70" s="51"/>
      <c r="G70" s="52" t="s">
        <v>53</v>
      </c>
      <c r="H70" s="53"/>
      <c r="I70" s="31"/>
      <c r="J70" s="50" t="s">
        <v>52</v>
      </c>
      <c r="K70" s="51"/>
      <c r="L70" s="51"/>
      <c r="M70" s="51"/>
      <c r="N70" s="52" t="s">
        <v>53</v>
      </c>
      <c r="O70" s="51"/>
      <c r="P70" s="53"/>
      <c r="Q70" s="31"/>
      <c r="R70" s="32"/>
    </row>
    <row r="71" spans="2:18" s="1" customFormat="1" ht="14.2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7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75" customHeight="1">
      <c r="B76" s="30"/>
      <c r="C76" s="176" t="s">
        <v>113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32"/>
    </row>
    <row r="77" spans="2:18" s="1" customFormat="1" ht="6.7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>
      <c r="B78" s="30"/>
      <c r="C78" s="25" t="s">
        <v>16</v>
      </c>
      <c r="D78" s="31"/>
      <c r="E78" s="31"/>
      <c r="F78" s="216" t="str">
        <f>F6</f>
        <v>Výmena svetlíkov ns výr. halách SAM - SHIPBUILDING AND MACHINERY a.s., Komárno</v>
      </c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31"/>
      <c r="R78" s="32"/>
    </row>
    <row r="79" spans="2:18" s="1" customFormat="1" ht="36.75" customHeight="1">
      <c r="B79" s="30"/>
      <c r="C79" s="64" t="s">
        <v>110</v>
      </c>
      <c r="D79" s="31"/>
      <c r="E79" s="31"/>
      <c r="F79" s="196" t="str">
        <f>F7</f>
        <v>2 - Hala 3-7 - oblúkové svetlíky</v>
      </c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31"/>
      <c r="R79" s="32"/>
    </row>
    <row r="80" spans="2:18" s="1" customFormat="1" ht="6.7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18" s="1" customFormat="1" ht="18" customHeight="1">
      <c r="B81" s="30"/>
      <c r="C81" s="25" t="s">
        <v>21</v>
      </c>
      <c r="D81" s="31"/>
      <c r="E81" s="31"/>
      <c r="F81" s="23" t="str">
        <f>F9</f>
        <v>Komárno</v>
      </c>
      <c r="G81" s="31"/>
      <c r="H81" s="31"/>
      <c r="I81" s="31"/>
      <c r="J81" s="31"/>
      <c r="K81" s="25" t="s">
        <v>23</v>
      </c>
      <c r="L81" s="31"/>
      <c r="M81" s="222" t="str">
        <f>IF(O9="","",O9)</f>
        <v>09.10.2020</v>
      </c>
      <c r="N81" s="195"/>
      <c r="O81" s="195"/>
      <c r="P81" s="195"/>
      <c r="Q81" s="31"/>
      <c r="R81" s="32"/>
    </row>
    <row r="82" spans="2:18" s="1" customFormat="1" ht="6.7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18" s="1" customFormat="1" ht="15">
      <c r="B83" s="30"/>
      <c r="C83" s="25" t="s">
        <v>25</v>
      </c>
      <c r="D83" s="31"/>
      <c r="E83" s="31"/>
      <c r="F83" s="23" t="str">
        <f>E12</f>
        <v>SAM – SHIPBUILDING AND MACHINERY, a.s. </v>
      </c>
      <c r="G83" s="31"/>
      <c r="H83" s="31"/>
      <c r="I83" s="31"/>
      <c r="J83" s="31"/>
      <c r="K83" s="25" t="s">
        <v>31</v>
      </c>
      <c r="L83" s="31"/>
      <c r="M83" s="181" t="str">
        <f>E18</f>
        <v>INTECH, spol. s r.o., Vlčie Hrdlo, 824 12 Bratisla</v>
      </c>
      <c r="N83" s="195"/>
      <c r="O83" s="195"/>
      <c r="P83" s="195"/>
      <c r="Q83" s="195"/>
      <c r="R83" s="32"/>
    </row>
    <row r="84" spans="2:18" s="1" customFormat="1" ht="14.25" customHeight="1">
      <c r="B84" s="30"/>
      <c r="C84" s="25" t="s">
        <v>29</v>
      </c>
      <c r="D84" s="31"/>
      <c r="E84" s="31"/>
      <c r="F84" s="23" t="str">
        <f>IF(E15="","",E15)</f>
        <v> </v>
      </c>
      <c r="G84" s="31"/>
      <c r="H84" s="31"/>
      <c r="I84" s="31"/>
      <c r="J84" s="31"/>
      <c r="K84" s="25" t="s">
        <v>34</v>
      </c>
      <c r="L84" s="31"/>
      <c r="M84" s="181" t="str">
        <f>E21</f>
        <v> </v>
      </c>
      <c r="N84" s="195"/>
      <c r="O84" s="195"/>
      <c r="P84" s="195"/>
      <c r="Q84" s="195"/>
      <c r="R84" s="32"/>
    </row>
    <row r="85" spans="2:18" s="1" customFormat="1" ht="9.7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18" s="1" customFormat="1" ht="29.25" customHeight="1">
      <c r="B86" s="30"/>
      <c r="C86" s="223" t="s">
        <v>114</v>
      </c>
      <c r="D86" s="224"/>
      <c r="E86" s="224"/>
      <c r="F86" s="224"/>
      <c r="G86" s="224"/>
      <c r="H86" s="109"/>
      <c r="I86" s="109"/>
      <c r="J86" s="109"/>
      <c r="K86" s="109"/>
      <c r="L86" s="109"/>
      <c r="M86" s="109"/>
      <c r="N86" s="223" t="s">
        <v>115</v>
      </c>
      <c r="O86" s="195"/>
      <c r="P86" s="195"/>
      <c r="Q86" s="195"/>
      <c r="R86" s="32"/>
    </row>
    <row r="87" spans="2:18" s="1" customFormat="1" ht="9.7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47" s="1" customFormat="1" ht="29.25" customHeight="1">
      <c r="B88" s="30"/>
      <c r="C88" s="116" t="s">
        <v>116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15">
        <f>N121</f>
        <v>0</v>
      </c>
      <c r="O88" s="195"/>
      <c r="P88" s="195"/>
      <c r="Q88" s="195"/>
      <c r="R88" s="32"/>
      <c r="AU88" s="13" t="s">
        <v>117</v>
      </c>
    </row>
    <row r="89" spans="2:18" s="6" customFormat="1" ht="24.75" customHeight="1">
      <c r="B89" s="117"/>
      <c r="C89" s="118"/>
      <c r="D89" s="119" t="s">
        <v>118</v>
      </c>
      <c r="E89" s="118"/>
      <c r="F89" s="118"/>
      <c r="G89" s="118"/>
      <c r="H89" s="118"/>
      <c r="I89" s="118"/>
      <c r="J89" s="118"/>
      <c r="K89" s="118"/>
      <c r="L89" s="118"/>
      <c r="M89" s="118"/>
      <c r="N89" s="225">
        <f>N122</f>
        <v>0</v>
      </c>
      <c r="O89" s="226"/>
      <c r="P89" s="226"/>
      <c r="Q89" s="226"/>
      <c r="R89" s="120"/>
    </row>
    <row r="90" spans="2:18" s="7" customFormat="1" ht="19.5" customHeight="1">
      <c r="B90" s="121"/>
      <c r="C90" s="122"/>
      <c r="D90" s="97" t="s">
        <v>119</v>
      </c>
      <c r="E90" s="122"/>
      <c r="F90" s="122"/>
      <c r="G90" s="122"/>
      <c r="H90" s="122"/>
      <c r="I90" s="122"/>
      <c r="J90" s="122"/>
      <c r="K90" s="122"/>
      <c r="L90" s="122"/>
      <c r="M90" s="122"/>
      <c r="N90" s="210">
        <f>N123</f>
        <v>0</v>
      </c>
      <c r="O90" s="227"/>
      <c r="P90" s="227"/>
      <c r="Q90" s="227"/>
      <c r="R90" s="123"/>
    </row>
    <row r="91" spans="2:18" s="6" customFormat="1" ht="24.75" customHeight="1">
      <c r="B91" s="117"/>
      <c r="C91" s="118"/>
      <c r="D91" s="119" t="s">
        <v>120</v>
      </c>
      <c r="E91" s="118"/>
      <c r="F91" s="118"/>
      <c r="G91" s="118"/>
      <c r="H91" s="118"/>
      <c r="I91" s="118"/>
      <c r="J91" s="118"/>
      <c r="K91" s="118"/>
      <c r="L91" s="118"/>
      <c r="M91" s="118"/>
      <c r="N91" s="225">
        <f>N133</f>
        <v>0</v>
      </c>
      <c r="O91" s="226"/>
      <c r="P91" s="226"/>
      <c r="Q91" s="226"/>
      <c r="R91" s="120"/>
    </row>
    <row r="92" spans="2:18" s="7" customFormat="1" ht="19.5" customHeight="1">
      <c r="B92" s="121"/>
      <c r="C92" s="122"/>
      <c r="D92" s="97" t="s">
        <v>121</v>
      </c>
      <c r="E92" s="122"/>
      <c r="F92" s="122"/>
      <c r="G92" s="122"/>
      <c r="H92" s="122"/>
      <c r="I92" s="122"/>
      <c r="J92" s="122"/>
      <c r="K92" s="122"/>
      <c r="L92" s="122"/>
      <c r="M92" s="122"/>
      <c r="N92" s="210">
        <f>N134</f>
        <v>0</v>
      </c>
      <c r="O92" s="227"/>
      <c r="P92" s="227"/>
      <c r="Q92" s="227"/>
      <c r="R92" s="123"/>
    </row>
    <row r="93" spans="2:18" s="7" customFormat="1" ht="19.5" customHeight="1">
      <c r="B93" s="121"/>
      <c r="C93" s="122"/>
      <c r="D93" s="97" t="s">
        <v>122</v>
      </c>
      <c r="E93" s="122"/>
      <c r="F93" s="122"/>
      <c r="G93" s="122"/>
      <c r="H93" s="122"/>
      <c r="I93" s="122"/>
      <c r="J93" s="122"/>
      <c r="K93" s="122"/>
      <c r="L93" s="122"/>
      <c r="M93" s="122"/>
      <c r="N93" s="210">
        <f>N138</f>
        <v>0</v>
      </c>
      <c r="O93" s="227"/>
      <c r="P93" s="227"/>
      <c r="Q93" s="227"/>
      <c r="R93" s="123"/>
    </row>
    <row r="94" spans="2:18" s="6" customFormat="1" ht="21.75" customHeight="1">
      <c r="B94" s="117"/>
      <c r="C94" s="118"/>
      <c r="D94" s="119" t="s">
        <v>123</v>
      </c>
      <c r="E94" s="118"/>
      <c r="F94" s="118"/>
      <c r="G94" s="118"/>
      <c r="H94" s="118"/>
      <c r="I94" s="118"/>
      <c r="J94" s="118"/>
      <c r="K94" s="118"/>
      <c r="L94" s="118"/>
      <c r="M94" s="118"/>
      <c r="N94" s="228">
        <f>N140</f>
        <v>0</v>
      </c>
      <c r="O94" s="226"/>
      <c r="P94" s="226"/>
      <c r="Q94" s="226"/>
      <c r="R94" s="120"/>
    </row>
    <row r="95" spans="2:18" s="1" customFormat="1" ht="21.75" customHeight="1">
      <c r="B95" s="30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2"/>
    </row>
    <row r="96" spans="2:21" s="1" customFormat="1" ht="29.25" customHeight="1">
      <c r="B96" s="30"/>
      <c r="C96" s="116" t="s">
        <v>124</v>
      </c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229">
        <f>ROUND(N97+N98+N99+N100+N101+N102,2)</f>
        <v>0</v>
      </c>
      <c r="O96" s="195"/>
      <c r="P96" s="195"/>
      <c r="Q96" s="195"/>
      <c r="R96" s="32"/>
      <c r="T96" s="124"/>
      <c r="U96" s="125" t="s">
        <v>40</v>
      </c>
    </row>
    <row r="97" spans="2:65" s="1" customFormat="1" ht="18" customHeight="1">
      <c r="B97" s="126"/>
      <c r="C97" s="127"/>
      <c r="D97" s="211" t="s">
        <v>125</v>
      </c>
      <c r="E97" s="230"/>
      <c r="F97" s="230"/>
      <c r="G97" s="230"/>
      <c r="H97" s="230"/>
      <c r="I97" s="127"/>
      <c r="J97" s="127"/>
      <c r="K97" s="127"/>
      <c r="L97" s="127"/>
      <c r="M97" s="127"/>
      <c r="N97" s="209">
        <f>ROUND(N88*T97,2)</f>
        <v>0</v>
      </c>
      <c r="O97" s="230"/>
      <c r="P97" s="230"/>
      <c r="Q97" s="230"/>
      <c r="R97" s="128"/>
      <c r="S97" s="129"/>
      <c r="T97" s="130"/>
      <c r="U97" s="131" t="s">
        <v>43</v>
      </c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  <c r="AP97" s="132"/>
      <c r="AQ97" s="132"/>
      <c r="AR97" s="132"/>
      <c r="AS97" s="132"/>
      <c r="AT97" s="132"/>
      <c r="AU97" s="132"/>
      <c r="AV97" s="132"/>
      <c r="AW97" s="132"/>
      <c r="AX97" s="132"/>
      <c r="AY97" s="133" t="s">
        <v>126</v>
      </c>
      <c r="AZ97" s="132"/>
      <c r="BA97" s="132"/>
      <c r="BB97" s="132"/>
      <c r="BC97" s="132"/>
      <c r="BD97" s="132"/>
      <c r="BE97" s="134">
        <f aca="true" t="shared" si="0" ref="BE97:BE102">IF(U97="základná",N97,0)</f>
        <v>0</v>
      </c>
      <c r="BF97" s="134">
        <f aca="true" t="shared" si="1" ref="BF97:BF102">IF(U97="znížená",N97,0)</f>
        <v>0</v>
      </c>
      <c r="BG97" s="134">
        <f aca="true" t="shared" si="2" ref="BG97:BG102">IF(U97="zákl. prenesená",N97,0)</f>
        <v>0</v>
      </c>
      <c r="BH97" s="134">
        <f aca="true" t="shared" si="3" ref="BH97:BH102">IF(U97="zníž. prenesená",N97,0)</f>
        <v>0</v>
      </c>
      <c r="BI97" s="134">
        <f aca="true" t="shared" si="4" ref="BI97:BI102">IF(U97="nulová",N97,0)</f>
        <v>0</v>
      </c>
      <c r="BJ97" s="133" t="s">
        <v>84</v>
      </c>
      <c r="BK97" s="132"/>
      <c r="BL97" s="132"/>
      <c r="BM97" s="132"/>
    </row>
    <row r="98" spans="2:65" s="1" customFormat="1" ht="18" customHeight="1">
      <c r="B98" s="126"/>
      <c r="C98" s="127"/>
      <c r="D98" s="211" t="s">
        <v>127</v>
      </c>
      <c r="E98" s="230"/>
      <c r="F98" s="230"/>
      <c r="G98" s="230"/>
      <c r="H98" s="230"/>
      <c r="I98" s="127"/>
      <c r="J98" s="127"/>
      <c r="K98" s="127"/>
      <c r="L98" s="127"/>
      <c r="M98" s="127"/>
      <c r="N98" s="209">
        <f>ROUND(N88*T98,2)</f>
        <v>0</v>
      </c>
      <c r="O98" s="230"/>
      <c r="P98" s="230"/>
      <c r="Q98" s="230"/>
      <c r="R98" s="128"/>
      <c r="S98" s="129"/>
      <c r="T98" s="130"/>
      <c r="U98" s="131" t="s">
        <v>43</v>
      </c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N98" s="132"/>
      <c r="AO98" s="132"/>
      <c r="AP98" s="132"/>
      <c r="AQ98" s="132"/>
      <c r="AR98" s="132"/>
      <c r="AS98" s="132"/>
      <c r="AT98" s="132"/>
      <c r="AU98" s="132"/>
      <c r="AV98" s="132"/>
      <c r="AW98" s="132"/>
      <c r="AX98" s="132"/>
      <c r="AY98" s="133" t="s">
        <v>126</v>
      </c>
      <c r="AZ98" s="132"/>
      <c r="BA98" s="132"/>
      <c r="BB98" s="132"/>
      <c r="BC98" s="132"/>
      <c r="BD98" s="132"/>
      <c r="BE98" s="134">
        <f t="shared" si="0"/>
        <v>0</v>
      </c>
      <c r="BF98" s="134">
        <f t="shared" si="1"/>
        <v>0</v>
      </c>
      <c r="BG98" s="134">
        <f t="shared" si="2"/>
        <v>0</v>
      </c>
      <c r="BH98" s="134">
        <f t="shared" si="3"/>
        <v>0</v>
      </c>
      <c r="BI98" s="134">
        <f t="shared" si="4"/>
        <v>0</v>
      </c>
      <c r="BJ98" s="133" t="s">
        <v>84</v>
      </c>
      <c r="BK98" s="132"/>
      <c r="BL98" s="132"/>
      <c r="BM98" s="132"/>
    </row>
    <row r="99" spans="2:65" s="1" customFormat="1" ht="18" customHeight="1">
      <c r="B99" s="126"/>
      <c r="C99" s="127"/>
      <c r="D99" s="211" t="s">
        <v>128</v>
      </c>
      <c r="E99" s="230"/>
      <c r="F99" s="230"/>
      <c r="G99" s="230"/>
      <c r="H99" s="230"/>
      <c r="I99" s="127"/>
      <c r="J99" s="127"/>
      <c r="K99" s="127"/>
      <c r="L99" s="127"/>
      <c r="M99" s="127"/>
      <c r="N99" s="209">
        <f>ROUND(N88*T99,2)</f>
        <v>0</v>
      </c>
      <c r="O99" s="230"/>
      <c r="P99" s="230"/>
      <c r="Q99" s="230"/>
      <c r="R99" s="128"/>
      <c r="S99" s="129"/>
      <c r="T99" s="130"/>
      <c r="U99" s="131" t="s">
        <v>43</v>
      </c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/>
      <c r="AN99" s="132"/>
      <c r="AO99" s="132"/>
      <c r="AP99" s="132"/>
      <c r="AQ99" s="132"/>
      <c r="AR99" s="132"/>
      <c r="AS99" s="132"/>
      <c r="AT99" s="132"/>
      <c r="AU99" s="132"/>
      <c r="AV99" s="132"/>
      <c r="AW99" s="132"/>
      <c r="AX99" s="132"/>
      <c r="AY99" s="133" t="s">
        <v>126</v>
      </c>
      <c r="AZ99" s="132"/>
      <c r="BA99" s="132"/>
      <c r="BB99" s="132"/>
      <c r="BC99" s="132"/>
      <c r="BD99" s="132"/>
      <c r="BE99" s="134">
        <f t="shared" si="0"/>
        <v>0</v>
      </c>
      <c r="BF99" s="134">
        <f t="shared" si="1"/>
        <v>0</v>
      </c>
      <c r="BG99" s="134">
        <f t="shared" si="2"/>
        <v>0</v>
      </c>
      <c r="BH99" s="134">
        <f t="shared" si="3"/>
        <v>0</v>
      </c>
      <c r="BI99" s="134">
        <f t="shared" si="4"/>
        <v>0</v>
      </c>
      <c r="BJ99" s="133" t="s">
        <v>84</v>
      </c>
      <c r="BK99" s="132"/>
      <c r="BL99" s="132"/>
      <c r="BM99" s="132"/>
    </row>
    <row r="100" spans="2:65" s="1" customFormat="1" ht="18" customHeight="1">
      <c r="B100" s="126"/>
      <c r="C100" s="127"/>
      <c r="D100" s="211" t="s">
        <v>129</v>
      </c>
      <c r="E100" s="230"/>
      <c r="F100" s="230"/>
      <c r="G100" s="230"/>
      <c r="H100" s="230"/>
      <c r="I100" s="127"/>
      <c r="J100" s="127"/>
      <c r="K100" s="127"/>
      <c r="L100" s="127"/>
      <c r="M100" s="127"/>
      <c r="N100" s="209">
        <f>ROUND(N88*T100,2)</f>
        <v>0</v>
      </c>
      <c r="O100" s="230"/>
      <c r="P100" s="230"/>
      <c r="Q100" s="230"/>
      <c r="R100" s="128"/>
      <c r="S100" s="129"/>
      <c r="T100" s="130"/>
      <c r="U100" s="131" t="s">
        <v>43</v>
      </c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  <c r="AP100" s="132"/>
      <c r="AQ100" s="132"/>
      <c r="AR100" s="132"/>
      <c r="AS100" s="132"/>
      <c r="AT100" s="132"/>
      <c r="AU100" s="132"/>
      <c r="AV100" s="132"/>
      <c r="AW100" s="132"/>
      <c r="AX100" s="132"/>
      <c r="AY100" s="133" t="s">
        <v>126</v>
      </c>
      <c r="AZ100" s="132"/>
      <c r="BA100" s="132"/>
      <c r="BB100" s="132"/>
      <c r="BC100" s="132"/>
      <c r="BD100" s="132"/>
      <c r="BE100" s="134">
        <f t="shared" si="0"/>
        <v>0</v>
      </c>
      <c r="BF100" s="134">
        <f t="shared" si="1"/>
        <v>0</v>
      </c>
      <c r="BG100" s="134">
        <f t="shared" si="2"/>
        <v>0</v>
      </c>
      <c r="BH100" s="134">
        <f t="shared" si="3"/>
        <v>0</v>
      </c>
      <c r="BI100" s="134">
        <f t="shared" si="4"/>
        <v>0</v>
      </c>
      <c r="BJ100" s="133" t="s">
        <v>84</v>
      </c>
      <c r="BK100" s="132"/>
      <c r="BL100" s="132"/>
      <c r="BM100" s="132"/>
    </row>
    <row r="101" spans="2:65" s="1" customFormat="1" ht="18" customHeight="1">
      <c r="B101" s="126"/>
      <c r="C101" s="127"/>
      <c r="D101" s="211" t="s">
        <v>130</v>
      </c>
      <c r="E101" s="230"/>
      <c r="F101" s="230"/>
      <c r="G101" s="230"/>
      <c r="H101" s="230"/>
      <c r="I101" s="127"/>
      <c r="J101" s="127"/>
      <c r="K101" s="127"/>
      <c r="L101" s="127"/>
      <c r="M101" s="127"/>
      <c r="N101" s="209">
        <f>ROUND(N88*T101,2)</f>
        <v>0</v>
      </c>
      <c r="O101" s="230"/>
      <c r="P101" s="230"/>
      <c r="Q101" s="230"/>
      <c r="R101" s="128"/>
      <c r="S101" s="129"/>
      <c r="T101" s="130"/>
      <c r="U101" s="131" t="s">
        <v>43</v>
      </c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  <c r="AP101" s="132"/>
      <c r="AQ101" s="132"/>
      <c r="AR101" s="132"/>
      <c r="AS101" s="132"/>
      <c r="AT101" s="132"/>
      <c r="AU101" s="132"/>
      <c r="AV101" s="132"/>
      <c r="AW101" s="132"/>
      <c r="AX101" s="132"/>
      <c r="AY101" s="133" t="s">
        <v>126</v>
      </c>
      <c r="AZ101" s="132"/>
      <c r="BA101" s="132"/>
      <c r="BB101" s="132"/>
      <c r="BC101" s="132"/>
      <c r="BD101" s="132"/>
      <c r="BE101" s="134">
        <f t="shared" si="0"/>
        <v>0</v>
      </c>
      <c r="BF101" s="134">
        <f t="shared" si="1"/>
        <v>0</v>
      </c>
      <c r="BG101" s="134">
        <f t="shared" si="2"/>
        <v>0</v>
      </c>
      <c r="BH101" s="134">
        <f t="shared" si="3"/>
        <v>0</v>
      </c>
      <c r="BI101" s="134">
        <f t="shared" si="4"/>
        <v>0</v>
      </c>
      <c r="BJ101" s="133" t="s">
        <v>84</v>
      </c>
      <c r="BK101" s="132"/>
      <c r="BL101" s="132"/>
      <c r="BM101" s="132"/>
    </row>
    <row r="102" spans="2:65" s="1" customFormat="1" ht="18" customHeight="1">
      <c r="B102" s="126"/>
      <c r="C102" s="127"/>
      <c r="D102" s="135" t="s">
        <v>131</v>
      </c>
      <c r="E102" s="127"/>
      <c r="F102" s="127"/>
      <c r="G102" s="127"/>
      <c r="H102" s="127"/>
      <c r="I102" s="127"/>
      <c r="J102" s="127"/>
      <c r="K102" s="127"/>
      <c r="L102" s="127"/>
      <c r="M102" s="127"/>
      <c r="N102" s="209">
        <f>ROUND(N88*T102,2)</f>
        <v>0</v>
      </c>
      <c r="O102" s="230"/>
      <c r="P102" s="230"/>
      <c r="Q102" s="230"/>
      <c r="R102" s="128"/>
      <c r="S102" s="129"/>
      <c r="T102" s="136"/>
      <c r="U102" s="137" t="s">
        <v>43</v>
      </c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  <c r="AP102" s="132"/>
      <c r="AQ102" s="132"/>
      <c r="AR102" s="132"/>
      <c r="AS102" s="132"/>
      <c r="AT102" s="132"/>
      <c r="AU102" s="132"/>
      <c r="AV102" s="132"/>
      <c r="AW102" s="132"/>
      <c r="AX102" s="132"/>
      <c r="AY102" s="133" t="s">
        <v>132</v>
      </c>
      <c r="AZ102" s="132"/>
      <c r="BA102" s="132"/>
      <c r="BB102" s="132"/>
      <c r="BC102" s="132"/>
      <c r="BD102" s="132"/>
      <c r="BE102" s="134">
        <f t="shared" si="0"/>
        <v>0</v>
      </c>
      <c r="BF102" s="134">
        <f t="shared" si="1"/>
        <v>0</v>
      </c>
      <c r="BG102" s="134">
        <f t="shared" si="2"/>
        <v>0</v>
      </c>
      <c r="BH102" s="134">
        <f t="shared" si="3"/>
        <v>0</v>
      </c>
      <c r="BI102" s="134">
        <f t="shared" si="4"/>
        <v>0</v>
      </c>
      <c r="BJ102" s="133" t="s">
        <v>84</v>
      </c>
      <c r="BK102" s="132"/>
      <c r="BL102" s="132"/>
      <c r="BM102" s="132"/>
    </row>
    <row r="103" spans="2:18" s="1" customFormat="1" ht="13.5">
      <c r="B103" s="30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2"/>
    </row>
    <row r="104" spans="2:18" s="1" customFormat="1" ht="29.25" customHeight="1">
      <c r="B104" s="30"/>
      <c r="C104" s="108" t="s">
        <v>107</v>
      </c>
      <c r="D104" s="109"/>
      <c r="E104" s="109"/>
      <c r="F104" s="109"/>
      <c r="G104" s="109"/>
      <c r="H104" s="109"/>
      <c r="I104" s="109"/>
      <c r="J104" s="109"/>
      <c r="K104" s="109"/>
      <c r="L104" s="212">
        <f>ROUND(SUM(N88+N96),2)</f>
        <v>0</v>
      </c>
      <c r="M104" s="224"/>
      <c r="N104" s="224"/>
      <c r="O104" s="224"/>
      <c r="P104" s="224"/>
      <c r="Q104" s="224"/>
      <c r="R104" s="32"/>
    </row>
    <row r="105" spans="2:18" s="1" customFormat="1" ht="6.75" customHeight="1"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6"/>
    </row>
    <row r="109" spans="2:18" s="1" customFormat="1" ht="6.75" customHeight="1">
      <c r="B109" s="57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9"/>
    </row>
    <row r="110" spans="2:18" s="1" customFormat="1" ht="36.75" customHeight="1">
      <c r="B110" s="30"/>
      <c r="C110" s="176" t="s">
        <v>133</v>
      </c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32"/>
    </row>
    <row r="111" spans="2:18" s="1" customFormat="1" ht="6.75" customHeight="1">
      <c r="B111" s="30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2"/>
    </row>
    <row r="112" spans="2:18" s="1" customFormat="1" ht="30" customHeight="1">
      <c r="B112" s="30"/>
      <c r="C112" s="25" t="s">
        <v>16</v>
      </c>
      <c r="D112" s="31"/>
      <c r="E112" s="31"/>
      <c r="F112" s="216" t="str">
        <f>F6</f>
        <v>Výmena svetlíkov ns výr. halách SAM - SHIPBUILDING AND MACHINERY a.s., Komárno</v>
      </c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31"/>
      <c r="R112" s="32"/>
    </row>
    <row r="113" spans="2:18" s="1" customFormat="1" ht="36.75" customHeight="1">
      <c r="B113" s="30"/>
      <c r="C113" s="64" t="s">
        <v>110</v>
      </c>
      <c r="D113" s="31"/>
      <c r="E113" s="31"/>
      <c r="F113" s="196" t="str">
        <f>F7</f>
        <v>2 - Hala 3-7 - oblúkové svetlíky</v>
      </c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31"/>
      <c r="R113" s="32"/>
    </row>
    <row r="114" spans="2:18" s="1" customFormat="1" ht="6.75" customHeight="1">
      <c r="B114" s="30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2"/>
    </row>
    <row r="115" spans="2:18" s="1" customFormat="1" ht="18" customHeight="1">
      <c r="B115" s="30"/>
      <c r="C115" s="25" t="s">
        <v>21</v>
      </c>
      <c r="D115" s="31"/>
      <c r="E115" s="31"/>
      <c r="F115" s="23" t="str">
        <f>F9</f>
        <v>Komárno</v>
      </c>
      <c r="G115" s="31"/>
      <c r="H115" s="31"/>
      <c r="I115" s="31"/>
      <c r="J115" s="31"/>
      <c r="K115" s="25" t="s">
        <v>23</v>
      </c>
      <c r="L115" s="31"/>
      <c r="M115" s="222" t="str">
        <f>IF(O9="","",O9)</f>
        <v>09.10.2020</v>
      </c>
      <c r="N115" s="195"/>
      <c r="O115" s="195"/>
      <c r="P115" s="195"/>
      <c r="Q115" s="31"/>
      <c r="R115" s="32"/>
    </row>
    <row r="116" spans="2:18" s="1" customFormat="1" ht="6.75" customHeight="1">
      <c r="B116" s="30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2"/>
    </row>
    <row r="117" spans="2:18" s="1" customFormat="1" ht="15">
      <c r="B117" s="30"/>
      <c r="C117" s="25" t="s">
        <v>25</v>
      </c>
      <c r="D117" s="31"/>
      <c r="E117" s="31"/>
      <c r="F117" s="23" t="str">
        <f>E12</f>
        <v>SAM – SHIPBUILDING AND MACHINERY, a.s. </v>
      </c>
      <c r="G117" s="31"/>
      <c r="H117" s="31"/>
      <c r="I117" s="31"/>
      <c r="J117" s="31"/>
      <c r="K117" s="25" t="s">
        <v>31</v>
      </c>
      <c r="L117" s="31"/>
      <c r="M117" s="181" t="str">
        <f>E18</f>
        <v>INTECH, spol. s r.o., Vlčie Hrdlo, 824 12 Bratisla</v>
      </c>
      <c r="N117" s="195"/>
      <c r="O117" s="195"/>
      <c r="P117" s="195"/>
      <c r="Q117" s="195"/>
      <c r="R117" s="32"/>
    </row>
    <row r="118" spans="2:18" s="1" customFormat="1" ht="14.25" customHeight="1">
      <c r="B118" s="30"/>
      <c r="C118" s="25" t="s">
        <v>29</v>
      </c>
      <c r="D118" s="31"/>
      <c r="E118" s="31"/>
      <c r="F118" s="23" t="str">
        <f>IF(E15="","",E15)</f>
        <v> </v>
      </c>
      <c r="G118" s="31"/>
      <c r="H118" s="31"/>
      <c r="I118" s="31"/>
      <c r="J118" s="31"/>
      <c r="K118" s="25" t="s">
        <v>34</v>
      </c>
      <c r="L118" s="31"/>
      <c r="M118" s="181" t="str">
        <f>E21</f>
        <v> </v>
      </c>
      <c r="N118" s="195"/>
      <c r="O118" s="195"/>
      <c r="P118" s="195"/>
      <c r="Q118" s="195"/>
      <c r="R118" s="32"/>
    </row>
    <row r="119" spans="2:18" s="1" customFormat="1" ht="9.75" customHeight="1">
      <c r="B119" s="30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2"/>
    </row>
    <row r="120" spans="2:27" s="8" customFormat="1" ht="29.25" customHeight="1">
      <c r="B120" s="138"/>
      <c r="C120" s="139" t="s">
        <v>134</v>
      </c>
      <c r="D120" s="140" t="s">
        <v>135</v>
      </c>
      <c r="E120" s="140" t="s">
        <v>58</v>
      </c>
      <c r="F120" s="231" t="s">
        <v>136</v>
      </c>
      <c r="G120" s="232"/>
      <c r="H120" s="232"/>
      <c r="I120" s="232"/>
      <c r="J120" s="140" t="s">
        <v>137</v>
      </c>
      <c r="K120" s="140" t="s">
        <v>138</v>
      </c>
      <c r="L120" s="233" t="s">
        <v>139</v>
      </c>
      <c r="M120" s="232"/>
      <c r="N120" s="231" t="s">
        <v>115</v>
      </c>
      <c r="O120" s="232"/>
      <c r="P120" s="232"/>
      <c r="Q120" s="234"/>
      <c r="R120" s="141"/>
      <c r="T120" s="72" t="s">
        <v>140</v>
      </c>
      <c r="U120" s="73" t="s">
        <v>40</v>
      </c>
      <c r="V120" s="73" t="s">
        <v>141</v>
      </c>
      <c r="W120" s="73" t="s">
        <v>142</v>
      </c>
      <c r="X120" s="73" t="s">
        <v>143</v>
      </c>
      <c r="Y120" s="73" t="s">
        <v>144</v>
      </c>
      <c r="Z120" s="73" t="s">
        <v>145</v>
      </c>
      <c r="AA120" s="74" t="s">
        <v>146</v>
      </c>
    </row>
    <row r="121" spans="2:63" s="1" customFormat="1" ht="29.25" customHeight="1">
      <c r="B121" s="30"/>
      <c r="C121" s="76" t="s">
        <v>112</v>
      </c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248">
        <f>BK121</f>
        <v>0</v>
      </c>
      <c r="O121" s="249"/>
      <c r="P121" s="249"/>
      <c r="Q121" s="249"/>
      <c r="R121" s="32"/>
      <c r="T121" s="75"/>
      <c r="U121" s="46"/>
      <c r="V121" s="46"/>
      <c r="W121" s="142">
        <f>W122+W133+W140</f>
        <v>0</v>
      </c>
      <c r="X121" s="46"/>
      <c r="Y121" s="142">
        <f>Y122+Y133+Y140</f>
        <v>0.00279</v>
      </c>
      <c r="Z121" s="46"/>
      <c r="AA121" s="143">
        <f>AA122+AA133+AA140</f>
        <v>49.62204</v>
      </c>
      <c r="AT121" s="13" t="s">
        <v>75</v>
      </c>
      <c r="AU121" s="13" t="s">
        <v>117</v>
      </c>
      <c r="BK121" s="144">
        <f>BK122+BK133+BK140</f>
        <v>0</v>
      </c>
    </row>
    <row r="122" spans="2:63" s="9" customFormat="1" ht="36.75" customHeight="1">
      <c r="B122" s="145"/>
      <c r="C122" s="146"/>
      <c r="D122" s="147" t="s">
        <v>118</v>
      </c>
      <c r="E122" s="147"/>
      <c r="F122" s="147"/>
      <c r="G122" s="147"/>
      <c r="H122" s="147"/>
      <c r="I122" s="147"/>
      <c r="J122" s="147"/>
      <c r="K122" s="147"/>
      <c r="L122" s="147"/>
      <c r="M122" s="147"/>
      <c r="N122" s="228">
        <f>BK122</f>
        <v>0</v>
      </c>
      <c r="O122" s="225"/>
      <c r="P122" s="225"/>
      <c r="Q122" s="225"/>
      <c r="R122" s="148"/>
      <c r="T122" s="149"/>
      <c r="U122" s="146"/>
      <c r="V122" s="146"/>
      <c r="W122" s="150">
        <f>W123</f>
        <v>0</v>
      </c>
      <c r="X122" s="146"/>
      <c r="Y122" s="150">
        <f>Y123</f>
        <v>0</v>
      </c>
      <c r="Z122" s="146"/>
      <c r="AA122" s="151">
        <f>AA123</f>
        <v>49.62204</v>
      </c>
      <c r="AR122" s="152" t="s">
        <v>81</v>
      </c>
      <c r="AT122" s="153" t="s">
        <v>75</v>
      </c>
      <c r="AU122" s="153" t="s">
        <v>76</v>
      </c>
      <c r="AY122" s="152" t="s">
        <v>147</v>
      </c>
      <c r="BK122" s="154">
        <f>BK123</f>
        <v>0</v>
      </c>
    </row>
    <row r="123" spans="2:63" s="9" customFormat="1" ht="19.5" customHeight="1">
      <c r="B123" s="145"/>
      <c r="C123" s="146"/>
      <c r="D123" s="155" t="s">
        <v>119</v>
      </c>
      <c r="E123" s="155"/>
      <c r="F123" s="155"/>
      <c r="G123" s="155"/>
      <c r="H123" s="155"/>
      <c r="I123" s="155"/>
      <c r="J123" s="155"/>
      <c r="K123" s="155"/>
      <c r="L123" s="155"/>
      <c r="M123" s="155"/>
      <c r="N123" s="250">
        <f>BK123</f>
        <v>0</v>
      </c>
      <c r="O123" s="251"/>
      <c r="P123" s="251"/>
      <c r="Q123" s="251"/>
      <c r="R123" s="148"/>
      <c r="T123" s="149"/>
      <c r="U123" s="146"/>
      <c r="V123" s="146"/>
      <c r="W123" s="150">
        <f>SUM(W124:W132)</f>
        <v>0</v>
      </c>
      <c r="X123" s="146"/>
      <c r="Y123" s="150">
        <f>SUM(Y124:Y132)</f>
        <v>0</v>
      </c>
      <c r="Z123" s="146"/>
      <c r="AA123" s="151">
        <f>SUM(AA124:AA132)</f>
        <v>49.62204</v>
      </c>
      <c r="AR123" s="152" t="s">
        <v>81</v>
      </c>
      <c r="AT123" s="153" t="s">
        <v>75</v>
      </c>
      <c r="AU123" s="153" t="s">
        <v>81</v>
      </c>
      <c r="AY123" s="152" t="s">
        <v>147</v>
      </c>
      <c r="BK123" s="154">
        <f>SUM(BK124:BK132)</f>
        <v>0</v>
      </c>
    </row>
    <row r="124" spans="2:65" s="1" customFormat="1" ht="44.25" customHeight="1">
      <c r="B124" s="126"/>
      <c r="C124" s="156" t="s">
        <v>81</v>
      </c>
      <c r="D124" s="156" t="s">
        <v>148</v>
      </c>
      <c r="E124" s="157" t="s">
        <v>149</v>
      </c>
      <c r="F124" s="235" t="s">
        <v>150</v>
      </c>
      <c r="G124" s="236"/>
      <c r="H124" s="236"/>
      <c r="I124" s="236"/>
      <c r="J124" s="158" t="s">
        <v>151</v>
      </c>
      <c r="K124" s="159">
        <v>2756.78</v>
      </c>
      <c r="L124" s="237">
        <v>0</v>
      </c>
      <c r="M124" s="236"/>
      <c r="N124" s="238">
        <f aca="true" t="shared" si="5" ref="N124:N132">ROUND(L124*K124,2)</f>
        <v>0</v>
      </c>
      <c r="O124" s="236"/>
      <c r="P124" s="236"/>
      <c r="Q124" s="236"/>
      <c r="R124" s="128"/>
      <c r="T124" s="160" t="s">
        <v>19</v>
      </c>
      <c r="U124" s="39" t="s">
        <v>43</v>
      </c>
      <c r="V124" s="31"/>
      <c r="W124" s="161">
        <f aca="true" t="shared" si="6" ref="W124:W132">V124*K124</f>
        <v>0</v>
      </c>
      <c r="X124" s="161">
        <v>0</v>
      </c>
      <c r="Y124" s="161">
        <f aca="true" t="shared" si="7" ref="Y124:Y132">X124*K124</f>
        <v>0</v>
      </c>
      <c r="Z124" s="161">
        <v>0.018</v>
      </c>
      <c r="AA124" s="162">
        <f aca="true" t="shared" si="8" ref="AA124:AA132">Z124*K124</f>
        <v>49.62204</v>
      </c>
      <c r="AR124" s="13" t="s">
        <v>152</v>
      </c>
      <c r="AT124" s="13" t="s">
        <v>148</v>
      </c>
      <c r="AU124" s="13" t="s">
        <v>84</v>
      </c>
      <c r="AY124" s="13" t="s">
        <v>147</v>
      </c>
      <c r="BE124" s="101">
        <f aca="true" t="shared" si="9" ref="BE124:BE132">IF(U124="základná",N124,0)</f>
        <v>0</v>
      </c>
      <c r="BF124" s="101">
        <f aca="true" t="shared" si="10" ref="BF124:BF132">IF(U124="znížená",N124,0)</f>
        <v>0</v>
      </c>
      <c r="BG124" s="101">
        <f aca="true" t="shared" si="11" ref="BG124:BG132">IF(U124="zákl. prenesená",N124,0)</f>
        <v>0</v>
      </c>
      <c r="BH124" s="101">
        <f aca="true" t="shared" si="12" ref="BH124:BH132">IF(U124="zníž. prenesená",N124,0)</f>
        <v>0</v>
      </c>
      <c r="BI124" s="101">
        <f aca="true" t="shared" si="13" ref="BI124:BI132">IF(U124="nulová",N124,0)</f>
        <v>0</v>
      </c>
      <c r="BJ124" s="13" t="s">
        <v>84</v>
      </c>
      <c r="BK124" s="101">
        <f aca="true" t="shared" si="14" ref="BK124:BK132">ROUND(L124*K124,2)</f>
        <v>0</v>
      </c>
      <c r="BL124" s="13" t="s">
        <v>152</v>
      </c>
      <c r="BM124" s="13" t="s">
        <v>203</v>
      </c>
    </row>
    <row r="125" spans="2:65" s="1" customFormat="1" ht="31.5" customHeight="1">
      <c r="B125" s="126"/>
      <c r="C125" s="156" t="s">
        <v>84</v>
      </c>
      <c r="D125" s="156" t="s">
        <v>148</v>
      </c>
      <c r="E125" s="157" t="s">
        <v>154</v>
      </c>
      <c r="F125" s="235" t="s">
        <v>155</v>
      </c>
      <c r="G125" s="236"/>
      <c r="H125" s="236"/>
      <c r="I125" s="236"/>
      <c r="J125" s="158" t="s">
        <v>156</v>
      </c>
      <c r="K125" s="159">
        <v>49.622</v>
      </c>
      <c r="L125" s="237">
        <v>0</v>
      </c>
      <c r="M125" s="236"/>
      <c r="N125" s="238">
        <f t="shared" si="5"/>
        <v>0</v>
      </c>
      <c r="O125" s="236"/>
      <c r="P125" s="236"/>
      <c r="Q125" s="236"/>
      <c r="R125" s="128"/>
      <c r="T125" s="160" t="s">
        <v>19</v>
      </c>
      <c r="U125" s="39" t="s">
        <v>43</v>
      </c>
      <c r="V125" s="31"/>
      <c r="W125" s="161">
        <f t="shared" si="6"/>
        <v>0</v>
      </c>
      <c r="X125" s="161">
        <v>0</v>
      </c>
      <c r="Y125" s="161">
        <f t="shared" si="7"/>
        <v>0</v>
      </c>
      <c r="Z125" s="161">
        <v>0</v>
      </c>
      <c r="AA125" s="162">
        <f t="shared" si="8"/>
        <v>0</v>
      </c>
      <c r="AR125" s="13" t="s">
        <v>90</v>
      </c>
      <c r="AT125" s="13" t="s">
        <v>148</v>
      </c>
      <c r="AU125" s="13" t="s">
        <v>84</v>
      </c>
      <c r="AY125" s="13" t="s">
        <v>147</v>
      </c>
      <c r="BE125" s="101">
        <f t="shared" si="9"/>
        <v>0</v>
      </c>
      <c r="BF125" s="101">
        <f t="shared" si="10"/>
        <v>0</v>
      </c>
      <c r="BG125" s="101">
        <f t="shared" si="11"/>
        <v>0</v>
      </c>
      <c r="BH125" s="101">
        <f t="shared" si="12"/>
        <v>0</v>
      </c>
      <c r="BI125" s="101">
        <f t="shared" si="13"/>
        <v>0</v>
      </c>
      <c r="BJ125" s="13" t="s">
        <v>84</v>
      </c>
      <c r="BK125" s="101">
        <f t="shared" si="14"/>
        <v>0</v>
      </c>
      <c r="BL125" s="13" t="s">
        <v>90</v>
      </c>
      <c r="BM125" s="13" t="s">
        <v>204</v>
      </c>
    </row>
    <row r="126" spans="2:65" s="1" customFormat="1" ht="31.5" customHeight="1">
      <c r="B126" s="126"/>
      <c r="C126" s="156" t="s">
        <v>87</v>
      </c>
      <c r="D126" s="156" t="s">
        <v>148</v>
      </c>
      <c r="E126" s="157" t="s">
        <v>158</v>
      </c>
      <c r="F126" s="235" t="s">
        <v>159</v>
      </c>
      <c r="G126" s="236"/>
      <c r="H126" s="236"/>
      <c r="I126" s="236"/>
      <c r="J126" s="158" t="s">
        <v>156</v>
      </c>
      <c r="K126" s="159">
        <v>49.622</v>
      </c>
      <c r="L126" s="237">
        <v>0</v>
      </c>
      <c r="M126" s="236"/>
      <c r="N126" s="238">
        <f t="shared" si="5"/>
        <v>0</v>
      </c>
      <c r="O126" s="236"/>
      <c r="P126" s="236"/>
      <c r="Q126" s="236"/>
      <c r="R126" s="128"/>
      <c r="T126" s="160" t="s">
        <v>19</v>
      </c>
      <c r="U126" s="39" t="s">
        <v>43</v>
      </c>
      <c r="V126" s="31"/>
      <c r="W126" s="161">
        <f t="shared" si="6"/>
        <v>0</v>
      </c>
      <c r="X126" s="161">
        <v>0</v>
      </c>
      <c r="Y126" s="161">
        <f t="shared" si="7"/>
        <v>0</v>
      </c>
      <c r="Z126" s="161">
        <v>0</v>
      </c>
      <c r="AA126" s="162">
        <f t="shared" si="8"/>
        <v>0</v>
      </c>
      <c r="AR126" s="13" t="s">
        <v>90</v>
      </c>
      <c r="AT126" s="13" t="s">
        <v>148</v>
      </c>
      <c r="AU126" s="13" t="s">
        <v>84</v>
      </c>
      <c r="AY126" s="13" t="s">
        <v>147</v>
      </c>
      <c r="BE126" s="101">
        <f t="shared" si="9"/>
        <v>0</v>
      </c>
      <c r="BF126" s="101">
        <f t="shared" si="10"/>
        <v>0</v>
      </c>
      <c r="BG126" s="101">
        <f t="shared" si="11"/>
        <v>0</v>
      </c>
      <c r="BH126" s="101">
        <f t="shared" si="12"/>
        <v>0</v>
      </c>
      <c r="BI126" s="101">
        <f t="shared" si="13"/>
        <v>0</v>
      </c>
      <c r="BJ126" s="13" t="s">
        <v>84</v>
      </c>
      <c r="BK126" s="101">
        <f t="shared" si="14"/>
        <v>0</v>
      </c>
      <c r="BL126" s="13" t="s">
        <v>90</v>
      </c>
      <c r="BM126" s="13" t="s">
        <v>205</v>
      </c>
    </row>
    <row r="127" spans="2:65" s="1" customFormat="1" ht="31.5" customHeight="1">
      <c r="B127" s="126"/>
      <c r="C127" s="156" t="s">
        <v>90</v>
      </c>
      <c r="D127" s="156" t="s">
        <v>148</v>
      </c>
      <c r="E127" s="157" t="s">
        <v>161</v>
      </c>
      <c r="F127" s="235" t="s">
        <v>162</v>
      </c>
      <c r="G127" s="236"/>
      <c r="H127" s="236"/>
      <c r="I127" s="236"/>
      <c r="J127" s="158" t="s">
        <v>156</v>
      </c>
      <c r="K127" s="159">
        <v>49.622</v>
      </c>
      <c r="L127" s="237">
        <v>0</v>
      </c>
      <c r="M127" s="236"/>
      <c r="N127" s="238">
        <f t="shared" si="5"/>
        <v>0</v>
      </c>
      <c r="O127" s="236"/>
      <c r="P127" s="236"/>
      <c r="Q127" s="236"/>
      <c r="R127" s="128"/>
      <c r="T127" s="160" t="s">
        <v>19</v>
      </c>
      <c r="U127" s="39" t="s">
        <v>43</v>
      </c>
      <c r="V127" s="31"/>
      <c r="W127" s="161">
        <f t="shared" si="6"/>
        <v>0</v>
      </c>
      <c r="X127" s="161">
        <v>0</v>
      </c>
      <c r="Y127" s="161">
        <f t="shared" si="7"/>
        <v>0</v>
      </c>
      <c r="Z127" s="161">
        <v>0</v>
      </c>
      <c r="AA127" s="162">
        <f t="shared" si="8"/>
        <v>0</v>
      </c>
      <c r="AR127" s="13" t="s">
        <v>90</v>
      </c>
      <c r="AT127" s="13" t="s">
        <v>148</v>
      </c>
      <c r="AU127" s="13" t="s">
        <v>84</v>
      </c>
      <c r="AY127" s="13" t="s">
        <v>147</v>
      </c>
      <c r="BE127" s="101">
        <f t="shared" si="9"/>
        <v>0</v>
      </c>
      <c r="BF127" s="101">
        <f t="shared" si="10"/>
        <v>0</v>
      </c>
      <c r="BG127" s="101">
        <f t="shared" si="11"/>
        <v>0</v>
      </c>
      <c r="BH127" s="101">
        <f t="shared" si="12"/>
        <v>0</v>
      </c>
      <c r="BI127" s="101">
        <f t="shared" si="13"/>
        <v>0</v>
      </c>
      <c r="BJ127" s="13" t="s">
        <v>84</v>
      </c>
      <c r="BK127" s="101">
        <f t="shared" si="14"/>
        <v>0</v>
      </c>
      <c r="BL127" s="13" t="s">
        <v>90</v>
      </c>
      <c r="BM127" s="13" t="s">
        <v>206</v>
      </c>
    </row>
    <row r="128" spans="2:65" s="1" customFormat="1" ht="31.5" customHeight="1">
      <c r="B128" s="126"/>
      <c r="C128" s="156" t="s">
        <v>93</v>
      </c>
      <c r="D128" s="156" t="s">
        <v>148</v>
      </c>
      <c r="E128" s="157" t="s">
        <v>164</v>
      </c>
      <c r="F128" s="235" t="s">
        <v>165</v>
      </c>
      <c r="G128" s="236"/>
      <c r="H128" s="236"/>
      <c r="I128" s="236"/>
      <c r="J128" s="158" t="s">
        <v>156</v>
      </c>
      <c r="K128" s="159">
        <v>1240.55</v>
      </c>
      <c r="L128" s="237">
        <v>0</v>
      </c>
      <c r="M128" s="236"/>
      <c r="N128" s="238">
        <f t="shared" si="5"/>
        <v>0</v>
      </c>
      <c r="O128" s="236"/>
      <c r="P128" s="236"/>
      <c r="Q128" s="236"/>
      <c r="R128" s="128"/>
      <c r="T128" s="160" t="s">
        <v>19</v>
      </c>
      <c r="U128" s="39" t="s">
        <v>43</v>
      </c>
      <c r="V128" s="31"/>
      <c r="W128" s="161">
        <f t="shared" si="6"/>
        <v>0</v>
      </c>
      <c r="X128" s="161">
        <v>0</v>
      </c>
      <c r="Y128" s="161">
        <f t="shared" si="7"/>
        <v>0</v>
      </c>
      <c r="Z128" s="161">
        <v>0</v>
      </c>
      <c r="AA128" s="162">
        <f t="shared" si="8"/>
        <v>0</v>
      </c>
      <c r="AR128" s="13" t="s">
        <v>90</v>
      </c>
      <c r="AT128" s="13" t="s">
        <v>148</v>
      </c>
      <c r="AU128" s="13" t="s">
        <v>84</v>
      </c>
      <c r="AY128" s="13" t="s">
        <v>147</v>
      </c>
      <c r="BE128" s="101">
        <f t="shared" si="9"/>
        <v>0</v>
      </c>
      <c r="BF128" s="101">
        <f t="shared" si="10"/>
        <v>0</v>
      </c>
      <c r="BG128" s="101">
        <f t="shared" si="11"/>
        <v>0</v>
      </c>
      <c r="BH128" s="101">
        <f t="shared" si="12"/>
        <v>0</v>
      </c>
      <c r="BI128" s="101">
        <f t="shared" si="13"/>
        <v>0</v>
      </c>
      <c r="BJ128" s="13" t="s">
        <v>84</v>
      </c>
      <c r="BK128" s="101">
        <f t="shared" si="14"/>
        <v>0</v>
      </c>
      <c r="BL128" s="13" t="s">
        <v>90</v>
      </c>
      <c r="BM128" s="13" t="s">
        <v>207</v>
      </c>
    </row>
    <row r="129" spans="2:65" s="1" customFormat="1" ht="31.5" customHeight="1">
      <c r="B129" s="126"/>
      <c r="C129" s="156" t="s">
        <v>96</v>
      </c>
      <c r="D129" s="156" t="s">
        <v>148</v>
      </c>
      <c r="E129" s="157" t="s">
        <v>167</v>
      </c>
      <c r="F129" s="235" t="s">
        <v>168</v>
      </c>
      <c r="G129" s="236"/>
      <c r="H129" s="236"/>
      <c r="I129" s="236"/>
      <c r="J129" s="158" t="s">
        <v>156</v>
      </c>
      <c r="K129" s="159">
        <v>49.622</v>
      </c>
      <c r="L129" s="237">
        <v>0</v>
      </c>
      <c r="M129" s="236"/>
      <c r="N129" s="238">
        <f t="shared" si="5"/>
        <v>0</v>
      </c>
      <c r="O129" s="236"/>
      <c r="P129" s="236"/>
      <c r="Q129" s="236"/>
      <c r="R129" s="128"/>
      <c r="T129" s="160" t="s">
        <v>19</v>
      </c>
      <c r="U129" s="39" t="s">
        <v>43</v>
      </c>
      <c r="V129" s="31"/>
      <c r="W129" s="161">
        <f t="shared" si="6"/>
        <v>0</v>
      </c>
      <c r="X129" s="161">
        <v>0</v>
      </c>
      <c r="Y129" s="161">
        <f t="shared" si="7"/>
        <v>0</v>
      </c>
      <c r="Z129" s="161">
        <v>0</v>
      </c>
      <c r="AA129" s="162">
        <f t="shared" si="8"/>
        <v>0</v>
      </c>
      <c r="AR129" s="13" t="s">
        <v>90</v>
      </c>
      <c r="AT129" s="13" t="s">
        <v>148</v>
      </c>
      <c r="AU129" s="13" t="s">
        <v>84</v>
      </c>
      <c r="AY129" s="13" t="s">
        <v>147</v>
      </c>
      <c r="BE129" s="101">
        <f t="shared" si="9"/>
        <v>0</v>
      </c>
      <c r="BF129" s="101">
        <f t="shared" si="10"/>
        <v>0</v>
      </c>
      <c r="BG129" s="101">
        <f t="shared" si="11"/>
        <v>0</v>
      </c>
      <c r="BH129" s="101">
        <f t="shared" si="12"/>
        <v>0</v>
      </c>
      <c r="BI129" s="101">
        <f t="shared" si="13"/>
        <v>0</v>
      </c>
      <c r="BJ129" s="13" t="s">
        <v>84</v>
      </c>
      <c r="BK129" s="101">
        <f t="shared" si="14"/>
        <v>0</v>
      </c>
      <c r="BL129" s="13" t="s">
        <v>90</v>
      </c>
      <c r="BM129" s="13" t="s">
        <v>208</v>
      </c>
    </row>
    <row r="130" spans="2:65" s="1" customFormat="1" ht="31.5" customHeight="1">
      <c r="B130" s="126"/>
      <c r="C130" s="156" t="s">
        <v>170</v>
      </c>
      <c r="D130" s="156" t="s">
        <v>148</v>
      </c>
      <c r="E130" s="157" t="s">
        <v>171</v>
      </c>
      <c r="F130" s="235" t="s">
        <v>172</v>
      </c>
      <c r="G130" s="236"/>
      <c r="H130" s="236"/>
      <c r="I130" s="236"/>
      <c r="J130" s="158" t="s">
        <v>156</v>
      </c>
      <c r="K130" s="159">
        <v>49.622</v>
      </c>
      <c r="L130" s="237">
        <v>0</v>
      </c>
      <c r="M130" s="236"/>
      <c r="N130" s="238">
        <f t="shared" si="5"/>
        <v>0</v>
      </c>
      <c r="O130" s="236"/>
      <c r="P130" s="236"/>
      <c r="Q130" s="236"/>
      <c r="R130" s="128"/>
      <c r="T130" s="160" t="s">
        <v>19</v>
      </c>
      <c r="U130" s="39" t="s">
        <v>43</v>
      </c>
      <c r="V130" s="31"/>
      <c r="W130" s="161">
        <f t="shared" si="6"/>
        <v>0</v>
      </c>
      <c r="X130" s="161">
        <v>0</v>
      </c>
      <c r="Y130" s="161">
        <f t="shared" si="7"/>
        <v>0</v>
      </c>
      <c r="Z130" s="161">
        <v>0</v>
      </c>
      <c r="AA130" s="162">
        <f t="shared" si="8"/>
        <v>0</v>
      </c>
      <c r="AR130" s="13" t="s">
        <v>90</v>
      </c>
      <c r="AT130" s="13" t="s">
        <v>148</v>
      </c>
      <c r="AU130" s="13" t="s">
        <v>84</v>
      </c>
      <c r="AY130" s="13" t="s">
        <v>147</v>
      </c>
      <c r="BE130" s="101">
        <f t="shared" si="9"/>
        <v>0</v>
      </c>
      <c r="BF130" s="101">
        <f t="shared" si="10"/>
        <v>0</v>
      </c>
      <c r="BG130" s="101">
        <f t="shared" si="11"/>
        <v>0</v>
      </c>
      <c r="BH130" s="101">
        <f t="shared" si="12"/>
        <v>0</v>
      </c>
      <c r="BI130" s="101">
        <f t="shared" si="13"/>
        <v>0</v>
      </c>
      <c r="BJ130" s="13" t="s">
        <v>84</v>
      </c>
      <c r="BK130" s="101">
        <f t="shared" si="14"/>
        <v>0</v>
      </c>
      <c r="BL130" s="13" t="s">
        <v>90</v>
      </c>
      <c r="BM130" s="13" t="s">
        <v>209</v>
      </c>
    </row>
    <row r="131" spans="2:65" s="1" customFormat="1" ht="31.5" customHeight="1">
      <c r="B131" s="126"/>
      <c r="C131" s="156" t="s">
        <v>174</v>
      </c>
      <c r="D131" s="156" t="s">
        <v>148</v>
      </c>
      <c r="E131" s="157" t="s">
        <v>175</v>
      </c>
      <c r="F131" s="235" t="s">
        <v>176</v>
      </c>
      <c r="G131" s="236"/>
      <c r="H131" s="236"/>
      <c r="I131" s="236"/>
      <c r="J131" s="158" t="s">
        <v>156</v>
      </c>
      <c r="K131" s="159">
        <v>49.622</v>
      </c>
      <c r="L131" s="237">
        <v>0</v>
      </c>
      <c r="M131" s="236"/>
      <c r="N131" s="238">
        <f t="shared" si="5"/>
        <v>0</v>
      </c>
      <c r="O131" s="236"/>
      <c r="P131" s="236"/>
      <c r="Q131" s="236"/>
      <c r="R131" s="128"/>
      <c r="T131" s="160" t="s">
        <v>19</v>
      </c>
      <c r="U131" s="39" t="s">
        <v>43</v>
      </c>
      <c r="V131" s="31"/>
      <c r="W131" s="161">
        <f t="shared" si="6"/>
        <v>0</v>
      </c>
      <c r="X131" s="161">
        <v>0</v>
      </c>
      <c r="Y131" s="161">
        <f t="shared" si="7"/>
        <v>0</v>
      </c>
      <c r="Z131" s="161">
        <v>0</v>
      </c>
      <c r="AA131" s="162">
        <f t="shared" si="8"/>
        <v>0</v>
      </c>
      <c r="AR131" s="13" t="s">
        <v>90</v>
      </c>
      <c r="AT131" s="13" t="s">
        <v>148</v>
      </c>
      <c r="AU131" s="13" t="s">
        <v>84</v>
      </c>
      <c r="AY131" s="13" t="s">
        <v>147</v>
      </c>
      <c r="BE131" s="101">
        <f t="shared" si="9"/>
        <v>0</v>
      </c>
      <c r="BF131" s="101">
        <f t="shared" si="10"/>
        <v>0</v>
      </c>
      <c r="BG131" s="101">
        <f t="shared" si="11"/>
        <v>0</v>
      </c>
      <c r="BH131" s="101">
        <f t="shared" si="12"/>
        <v>0</v>
      </c>
      <c r="BI131" s="101">
        <f t="shared" si="13"/>
        <v>0</v>
      </c>
      <c r="BJ131" s="13" t="s">
        <v>84</v>
      </c>
      <c r="BK131" s="101">
        <f t="shared" si="14"/>
        <v>0</v>
      </c>
      <c r="BL131" s="13" t="s">
        <v>90</v>
      </c>
      <c r="BM131" s="13" t="s">
        <v>210</v>
      </c>
    </row>
    <row r="132" spans="2:65" s="1" customFormat="1" ht="31.5" customHeight="1">
      <c r="B132" s="126"/>
      <c r="C132" s="156" t="s">
        <v>178</v>
      </c>
      <c r="D132" s="156" t="s">
        <v>148</v>
      </c>
      <c r="E132" s="157" t="s">
        <v>179</v>
      </c>
      <c r="F132" s="235" t="s">
        <v>180</v>
      </c>
      <c r="G132" s="236"/>
      <c r="H132" s="236"/>
      <c r="I132" s="236"/>
      <c r="J132" s="158" t="s">
        <v>156</v>
      </c>
      <c r="K132" s="159">
        <v>49.622</v>
      </c>
      <c r="L132" s="237">
        <v>0</v>
      </c>
      <c r="M132" s="236"/>
      <c r="N132" s="238">
        <f t="shared" si="5"/>
        <v>0</v>
      </c>
      <c r="O132" s="236"/>
      <c r="P132" s="236"/>
      <c r="Q132" s="236"/>
      <c r="R132" s="128"/>
      <c r="T132" s="160" t="s">
        <v>19</v>
      </c>
      <c r="U132" s="39" t="s">
        <v>43</v>
      </c>
      <c r="V132" s="31"/>
      <c r="W132" s="161">
        <f t="shared" si="6"/>
        <v>0</v>
      </c>
      <c r="X132" s="161">
        <v>0</v>
      </c>
      <c r="Y132" s="161">
        <f t="shared" si="7"/>
        <v>0</v>
      </c>
      <c r="Z132" s="161">
        <v>0</v>
      </c>
      <c r="AA132" s="162">
        <f t="shared" si="8"/>
        <v>0</v>
      </c>
      <c r="AR132" s="13" t="s">
        <v>90</v>
      </c>
      <c r="AT132" s="13" t="s">
        <v>148</v>
      </c>
      <c r="AU132" s="13" t="s">
        <v>84</v>
      </c>
      <c r="AY132" s="13" t="s">
        <v>147</v>
      </c>
      <c r="BE132" s="101">
        <f t="shared" si="9"/>
        <v>0</v>
      </c>
      <c r="BF132" s="101">
        <f t="shared" si="10"/>
        <v>0</v>
      </c>
      <c r="BG132" s="101">
        <f t="shared" si="11"/>
        <v>0</v>
      </c>
      <c r="BH132" s="101">
        <f t="shared" si="12"/>
        <v>0</v>
      </c>
      <c r="BI132" s="101">
        <f t="shared" si="13"/>
        <v>0</v>
      </c>
      <c r="BJ132" s="13" t="s">
        <v>84</v>
      </c>
      <c r="BK132" s="101">
        <f t="shared" si="14"/>
        <v>0</v>
      </c>
      <c r="BL132" s="13" t="s">
        <v>90</v>
      </c>
      <c r="BM132" s="13" t="s">
        <v>211</v>
      </c>
    </row>
    <row r="133" spans="2:63" s="9" customFormat="1" ht="36.75" customHeight="1">
      <c r="B133" s="145"/>
      <c r="C133" s="146"/>
      <c r="D133" s="147" t="s">
        <v>120</v>
      </c>
      <c r="E133" s="147"/>
      <c r="F133" s="147"/>
      <c r="G133" s="147"/>
      <c r="H133" s="147"/>
      <c r="I133" s="147"/>
      <c r="J133" s="147"/>
      <c r="K133" s="147"/>
      <c r="L133" s="147"/>
      <c r="M133" s="147"/>
      <c r="N133" s="252">
        <f>BK133</f>
        <v>0</v>
      </c>
      <c r="O133" s="253"/>
      <c r="P133" s="253"/>
      <c r="Q133" s="253"/>
      <c r="R133" s="148"/>
      <c r="T133" s="149"/>
      <c r="U133" s="146"/>
      <c r="V133" s="146"/>
      <c r="W133" s="150">
        <f>W134+W138</f>
        <v>0</v>
      </c>
      <c r="X133" s="146"/>
      <c r="Y133" s="150">
        <f>Y134+Y138</f>
        <v>0.00279</v>
      </c>
      <c r="Z133" s="146"/>
      <c r="AA133" s="151">
        <f>AA134+AA138</f>
        <v>0</v>
      </c>
      <c r="AR133" s="152" t="s">
        <v>84</v>
      </c>
      <c r="AT133" s="153" t="s">
        <v>75</v>
      </c>
      <c r="AU133" s="153" t="s">
        <v>76</v>
      </c>
      <c r="AY133" s="152" t="s">
        <v>147</v>
      </c>
      <c r="BK133" s="154">
        <f>BK134+BK138</f>
        <v>0</v>
      </c>
    </row>
    <row r="134" spans="2:63" s="9" customFormat="1" ht="19.5" customHeight="1">
      <c r="B134" s="145"/>
      <c r="C134" s="146"/>
      <c r="D134" s="155" t="s">
        <v>121</v>
      </c>
      <c r="E134" s="155"/>
      <c r="F134" s="155"/>
      <c r="G134" s="155"/>
      <c r="H134" s="155"/>
      <c r="I134" s="155"/>
      <c r="J134" s="155"/>
      <c r="K134" s="155"/>
      <c r="L134" s="155"/>
      <c r="M134" s="155"/>
      <c r="N134" s="250">
        <f>BK134</f>
        <v>0</v>
      </c>
      <c r="O134" s="251"/>
      <c r="P134" s="251"/>
      <c r="Q134" s="251"/>
      <c r="R134" s="148"/>
      <c r="T134" s="149"/>
      <c r="U134" s="146"/>
      <c r="V134" s="146"/>
      <c r="W134" s="150">
        <f>SUM(W135:W137)</f>
        <v>0</v>
      </c>
      <c r="X134" s="146"/>
      <c r="Y134" s="150">
        <f>SUM(Y135:Y137)</f>
        <v>0.00183</v>
      </c>
      <c r="Z134" s="146"/>
      <c r="AA134" s="151">
        <f>SUM(AA135:AA137)</f>
        <v>0</v>
      </c>
      <c r="AR134" s="152" t="s">
        <v>84</v>
      </c>
      <c r="AT134" s="153" t="s">
        <v>75</v>
      </c>
      <c r="AU134" s="153" t="s">
        <v>81</v>
      </c>
      <c r="AY134" s="152" t="s">
        <v>147</v>
      </c>
      <c r="BK134" s="154">
        <f>SUM(BK135:BK137)</f>
        <v>0</v>
      </c>
    </row>
    <row r="135" spans="2:65" s="1" customFormat="1" ht="31.5" customHeight="1">
      <c r="B135" s="126"/>
      <c r="C135" s="156" t="s">
        <v>182</v>
      </c>
      <c r="D135" s="156" t="s">
        <v>148</v>
      </c>
      <c r="E135" s="157" t="s">
        <v>183</v>
      </c>
      <c r="F135" s="235" t="s">
        <v>184</v>
      </c>
      <c r="G135" s="236"/>
      <c r="H135" s="236"/>
      <c r="I135" s="236"/>
      <c r="J135" s="158" t="s">
        <v>185</v>
      </c>
      <c r="K135" s="159">
        <v>1</v>
      </c>
      <c r="L135" s="237">
        <v>0</v>
      </c>
      <c r="M135" s="236"/>
      <c r="N135" s="238">
        <f>ROUND(L135*K135,2)</f>
        <v>0</v>
      </c>
      <c r="O135" s="236"/>
      <c r="P135" s="236"/>
      <c r="Q135" s="236"/>
      <c r="R135" s="128"/>
      <c r="T135" s="160" t="s">
        <v>19</v>
      </c>
      <c r="U135" s="39" t="s">
        <v>43</v>
      </c>
      <c r="V135" s="31"/>
      <c r="W135" s="161">
        <f>V135*K135</f>
        <v>0</v>
      </c>
      <c r="X135" s="161">
        <v>0.00183</v>
      </c>
      <c r="Y135" s="161">
        <f>X135*K135</f>
        <v>0.00183</v>
      </c>
      <c r="Z135" s="161">
        <v>0</v>
      </c>
      <c r="AA135" s="162">
        <f>Z135*K135</f>
        <v>0</v>
      </c>
      <c r="AR135" s="13" t="s">
        <v>90</v>
      </c>
      <c r="AT135" s="13" t="s">
        <v>148</v>
      </c>
      <c r="AU135" s="13" t="s">
        <v>84</v>
      </c>
      <c r="AY135" s="13" t="s">
        <v>147</v>
      </c>
      <c r="BE135" s="101">
        <f>IF(U135="základná",N135,0)</f>
        <v>0</v>
      </c>
      <c r="BF135" s="101">
        <f>IF(U135="znížená",N135,0)</f>
        <v>0</v>
      </c>
      <c r="BG135" s="101">
        <f>IF(U135="zákl. prenesená",N135,0)</f>
        <v>0</v>
      </c>
      <c r="BH135" s="101">
        <f>IF(U135="zníž. prenesená",N135,0)</f>
        <v>0</v>
      </c>
      <c r="BI135" s="101">
        <f>IF(U135="nulová",N135,0)</f>
        <v>0</v>
      </c>
      <c r="BJ135" s="13" t="s">
        <v>84</v>
      </c>
      <c r="BK135" s="101">
        <f>ROUND(L135*K135,2)</f>
        <v>0</v>
      </c>
      <c r="BL135" s="13" t="s">
        <v>90</v>
      </c>
      <c r="BM135" s="13" t="s">
        <v>212</v>
      </c>
    </row>
    <row r="136" spans="2:65" s="1" customFormat="1" ht="69.75" customHeight="1">
      <c r="B136" s="126"/>
      <c r="C136" s="156" t="s">
        <v>187</v>
      </c>
      <c r="D136" s="156" t="s">
        <v>148</v>
      </c>
      <c r="E136" s="157" t="s">
        <v>188</v>
      </c>
      <c r="F136" s="235" t="s">
        <v>213</v>
      </c>
      <c r="G136" s="236"/>
      <c r="H136" s="236"/>
      <c r="I136" s="236"/>
      <c r="J136" s="158" t="s">
        <v>190</v>
      </c>
      <c r="K136" s="159">
        <v>7</v>
      </c>
      <c r="L136" s="237">
        <v>0</v>
      </c>
      <c r="M136" s="236"/>
      <c r="N136" s="238">
        <f>ROUND(L136*K136,2)</f>
        <v>0</v>
      </c>
      <c r="O136" s="236"/>
      <c r="P136" s="236"/>
      <c r="Q136" s="236"/>
      <c r="R136" s="128"/>
      <c r="T136" s="160" t="s">
        <v>19</v>
      </c>
      <c r="U136" s="39" t="s">
        <v>43</v>
      </c>
      <c r="V136" s="31"/>
      <c r="W136" s="161">
        <f>V136*K136</f>
        <v>0</v>
      </c>
      <c r="X136" s="161">
        <v>0</v>
      </c>
      <c r="Y136" s="161">
        <f>X136*K136</f>
        <v>0</v>
      </c>
      <c r="Z136" s="161">
        <v>0</v>
      </c>
      <c r="AA136" s="162">
        <f>Z136*K136</f>
        <v>0</v>
      </c>
      <c r="AR136" s="13" t="s">
        <v>152</v>
      </c>
      <c r="AT136" s="13" t="s">
        <v>148</v>
      </c>
      <c r="AU136" s="13" t="s">
        <v>84</v>
      </c>
      <c r="AY136" s="13" t="s">
        <v>147</v>
      </c>
      <c r="BE136" s="101">
        <f>IF(U136="základná",N136,0)</f>
        <v>0</v>
      </c>
      <c r="BF136" s="101">
        <f>IF(U136="znížená",N136,0)</f>
        <v>0</v>
      </c>
      <c r="BG136" s="101">
        <f>IF(U136="zákl. prenesená",N136,0)</f>
        <v>0</v>
      </c>
      <c r="BH136" s="101">
        <f>IF(U136="zníž. prenesená",N136,0)</f>
        <v>0</v>
      </c>
      <c r="BI136" s="101">
        <f>IF(U136="nulová",N136,0)</f>
        <v>0</v>
      </c>
      <c r="BJ136" s="13" t="s">
        <v>84</v>
      </c>
      <c r="BK136" s="101">
        <f>ROUND(L136*K136,2)</f>
        <v>0</v>
      </c>
      <c r="BL136" s="13" t="s">
        <v>152</v>
      </c>
      <c r="BM136" s="13" t="s">
        <v>214</v>
      </c>
    </row>
    <row r="137" spans="2:65" s="1" customFormat="1" ht="57" customHeight="1">
      <c r="B137" s="126"/>
      <c r="C137" s="156" t="s">
        <v>192</v>
      </c>
      <c r="D137" s="156" t="s">
        <v>148</v>
      </c>
      <c r="E137" s="157" t="s">
        <v>193</v>
      </c>
      <c r="F137" s="235" t="s">
        <v>215</v>
      </c>
      <c r="G137" s="236"/>
      <c r="H137" s="236"/>
      <c r="I137" s="236"/>
      <c r="J137" s="158" t="s">
        <v>190</v>
      </c>
      <c r="K137" s="159">
        <v>7</v>
      </c>
      <c r="L137" s="237">
        <v>0</v>
      </c>
      <c r="M137" s="236"/>
      <c r="N137" s="238">
        <f>ROUND(L137*K137,2)</f>
        <v>0</v>
      </c>
      <c r="O137" s="236"/>
      <c r="P137" s="236"/>
      <c r="Q137" s="236"/>
      <c r="R137" s="128"/>
      <c r="T137" s="160" t="s">
        <v>19</v>
      </c>
      <c r="U137" s="39" t="s">
        <v>43</v>
      </c>
      <c r="V137" s="31"/>
      <c r="W137" s="161">
        <f>V137*K137</f>
        <v>0</v>
      </c>
      <c r="X137" s="161">
        <v>0</v>
      </c>
      <c r="Y137" s="161">
        <f>X137*K137</f>
        <v>0</v>
      </c>
      <c r="Z137" s="161">
        <v>0</v>
      </c>
      <c r="AA137" s="162">
        <f>Z137*K137</f>
        <v>0</v>
      </c>
      <c r="AR137" s="13" t="s">
        <v>152</v>
      </c>
      <c r="AT137" s="13" t="s">
        <v>148</v>
      </c>
      <c r="AU137" s="13" t="s">
        <v>84</v>
      </c>
      <c r="AY137" s="13" t="s">
        <v>147</v>
      </c>
      <c r="BE137" s="101">
        <f>IF(U137="základná",N137,0)</f>
        <v>0</v>
      </c>
      <c r="BF137" s="101">
        <f>IF(U137="znížená",N137,0)</f>
        <v>0</v>
      </c>
      <c r="BG137" s="101">
        <f>IF(U137="zákl. prenesená",N137,0)</f>
        <v>0</v>
      </c>
      <c r="BH137" s="101">
        <f>IF(U137="zníž. prenesená",N137,0)</f>
        <v>0</v>
      </c>
      <c r="BI137" s="101">
        <f>IF(U137="nulová",N137,0)</f>
        <v>0</v>
      </c>
      <c r="BJ137" s="13" t="s">
        <v>84</v>
      </c>
      <c r="BK137" s="101">
        <f>ROUND(L137*K137,2)</f>
        <v>0</v>
      </c>
      <c r="BL137" s="13" t="s">
        <v>152</v>
      </c>
      <c r="BM137" s="13" t="s">
        <v>216</v>
      </c>
    </row>
    <row r="138" spans="2:63" s="9" customFormat="1" ht="29.25" customHeight="1">
      <c r="B138" s="145"/>
      <c r="C138" s="146"/>
      <c r="D138" s="155" t="s">
        <v>122</v>
      </c>
      <c r="E138" s="155"/>
      <c r="F138" s="155"/>
      <c r="G138" s="155"/>
      <c r="H138" s="155"/>
      <c r="I138" s="155"/>
      <c r="J138" s="155"/>
      <c r="K138" s="155"/>
      <c r="L138" s="155"/>
      <c r="M138" s="155"/>
      <c r="N138" s="243">
        <f>BK138</f>
        <v>0</v>
      </c>
      <c r="O138" s="244"/>
      <c r="P138" s="244"/>
      <c r="Q138" s="244"/>
      <c r="R138" s="148"/>
      <c r="T138" s="149"/>
      <c r="U138" s="146"/>
      <c r="V138" s="146"/>
      <c r="W138" s="150">
        <f>W139</f>
        <v>0</v>
      </c>
      <c r="X138" s="146"/>
      <c r="Y138" s="150">
        <f>Y139</f>
        <v>0.00096</v>
      </c>
      <c r="Z138" s="146"/>
      <c r="AA138" s="151">
        <f>AA139</f>
        <v>0</v>
      </c>
      <c r="AR138" s="152" t="s">
        <v>81</v>
      </c>
      <c r="AT138" s="153" t="s">
        <v>75</v>
      </c>
      <c r="AU138" s="153" t="s">
        <v>81</v>
      </c>
      <c r="AY138" s="152" t="s">
        <v>147</v>
      </c>
      <c r="BK138" s="154">
        <f>BK139</f>
        <v>0</v>
      </c>
    </row>
    <row r="139" spans="2:65" s="1" customFormat="1" ht="44.25" customHeight="1">
      <c r="B139" s="126"/>
      <c r="C139" s="156" t="s">
        <v>196</v>
      </c>
      <c r="D139" s="156" t="s">
        <v>148</v>
      </c>
      <c r="E139" s="157" t="s">
        <v>197</v>
      </c>
      <c r="F139" s="235" t="s">
        <v>198</v>
      </c>
      <c r="G139" s="236"/>
      <c r="H139" s="236"/>
      <c r="I139" s="236"/>
      <c r="J139" s="158" t="s">
        <v>185</v>
      </c>
      <c r="K139" s="159">
        <v>1</v>
      </c>
      <c r="L139" s="237">
        <v>0</v>
      </c>
      <c r="M139" s="236"/>
      <c r="N139" s="238">
        <f>ROUND(L139*K139,2)</f>
        <v>0</v>
      </c>
      <c r="O139" s="236"/>
      <c r="P139" s="236"/>
      <c r="Q139" s="236"/>
      <c r="R139" s="128"/>
      <c r="T139" s="160" t="s">
        <v>19</v>
      </c>
      <c r="U139" s="39" t="s">
        <v>43</v>
      </c>
      <c r="V139" s="31"/>
      <c r="W139" s="161">
        <f>V139*K139</f>
        <v>0</v>
      </c>
      <c r="X139" s="161">
        <v>0.00096</v>
      </c>
      <c r="Y139" s="161">
        <f>X139*K139</f>
        <v>0.00096</v>
      </c>
      <c r="Z139" s="161">
        <v>0</v>
      </c>
      <c r="AA139" s="162">
        <f>Z139*K139</f>
        <v>0</v>
      </c>
      <c r="AR139" s="13" t="s">
        <v>90</v>
      </c>
      <c r="AT139" s="13" t="s">
        <v>148</v>
      </c>
      <c r="AU139" s="13" t="s">
        <v>84</v>
      </c>
      <c r="AY139" s="13" t="s">
        <v>147</v>
      </c>
      <c r="BE139" s="101">
        <f>IF(U139="základná",N139,0)</f>
        <v>0</v>
      </c>
      <c r="BF139" s="101">
        <f>IF(U139="znížená",N139,0)</f>
        <v>0</v>
      </c>
      <c r="BG139" s="101">
        <f>IF(U139="zákl. prenesená",N139,0)</f>
        <v>0</v>
      </c>
      <c r="BH139" s="101">
        <f>IF(U139="zníž. prenesená",N139,0)</f>
        <v>0</v>
      </c>
      <c r="BI139" s="101">
        <f>IF(U139="nulová",N139,0)</f>
        <v>0</v>
      </c>
      <c r="BJ139" s="13" t="s">
        <v>84</v>
      </c>
      <c r="BK139" s="101">
        <f>ROUND(L139*K139,2)</f>
        <v>0</v>
      </c>
      <c r="BL139" s="13" t="s">
        <v>90</v>
      </c>
      <c r="BM139" s="13" t="s">
        <v>217</v>
      </c>
    </row>
    <row r="140" spans="2:63" s="1" customFormat="1" ht="49.5" customHeight="1">
      <c r="B140" s="30"/>
      <c r="C140" s="31"/>
      <c r="D140" s="147" t="s">
        <v>200</v>
      </c>
      <c r="E140" s="31"/>
      <c r="F140" s="31"/>
      <c r="G140" s="31"/>
      <c r="H140" s="31"/>
      <c r="I140" s="31"/>
      <c r="J140" s="31"/>
      <c r="K140" s="31"/>
      <c r="L140" s="31"/>
      <c r="M140" s="31"/>
      <c r="N140" s="245">
        <f aca="true" t="shared" si="15" ref="N140:N145">BK140</f>
        <v>0</v>
      </c>
      <c r="O140" s="246"/>
      <c r="P140" s="246"/>
      <c r="Q140" s="246"/>
      <c r="R140" s="32"/>
      <c r="T140" s="69"/>
      <c r="U140" s="31"/>
      <c r="V140" s="31"/>
      <c r="W140" s="31"/>
      <c r="X140" s="31"/>
      <c r="Y140" s="31"/>
      <c r="Z140" s="31"/>
      <c r="AA140" s="70"/>
      <c r="AT140" s="13" t="s">
        <v>75</v>
      </c>
      <c r="AU140" s="13" t="s">
        <v>76</v>
      </c>
      <c r="AY140" s="13" t="s">
        <v>201</v>
      </c>
      <c r="BK140" s="101">
        <f>SUM(BK141:BK145)</f>
        <v>0</v>
      </c>
    </row>
    <row r="141" spans="2:63" s="1" customFormat="1" ht="21.75" customHeight="1">
      <c r="B141" s="30"/>
      <c r="C141" s="163" t="s">
        <v>19</v>
      </c>
      <c r="D141" s="163" t="s">
        <v>148</v>
      </c>
      <c r="E141" s="164" t="s">
        <v>19</v>
      </c>
      <c r="F141" s="241" t="s">
        <v>19</v>
      </c>
      <c r="G141" s="242"/>
      <c r="H141" s="242"/>
      <c r="I141" s="242"/>
      <c r="J141" s="165" t="s">
        <v>19</v>
      </c>
      <c r="K141" s="166"/>
      <c r="L141" s="237"/>
      <c r="M141" s="240"/>
      <c r="N141" s="239">
        <f t="shared" si="15"/>
        <v>0</v>
      </c>
      <c r="O141" s="240"/>
      <c r="P141" s="240"/>
      <c r="Q141" s="240"/>
      <c r="R141" s="32"/>
      <c r="T141" s="160" t="s">
        <v>19</v>
      </c>
      <c r="U141" s="167" t="s">
        <v>43</v>
      </c>
      <c r="V141" s="31"/>
      <c r="W141" s="31"/>
      <c r="X141" s="31"/>
      <c r="Y141" s="31"/>
      <c r="Z141" s="31"/>
      <c r="AA141" s="70"/>
      <c r="AT141" s="13" t="s">
        <v>201</v>
      </c>
      <c r="AU141" s="13" t="s">
        <v>81</v>
      </c>
      <c r="AY141" s="13" t="s">
        <v>201</v>
      </c>
      <c r="BE141" s="101">
        <f>IF(U141="základná",N141,0)</f>
        <v>0</v>
      </c>
      <c r="BF141" s="101">
        <f>IF(U141="znížená",N141,0)</f>
        <v>0</v>
      </c>
      <c r="BG141" s="101">
        <f>IF(U141="zákl. prenesená",N141,0)</f>
        <v>0</v>
      </c>
      <c r="BH141" s="101">
        <f>IF(U141="zníž. prenesená",N141,0)</f>
        <v>0</v>
      </c>
      <c r="BI141" s="101">
        <f>IF(U141="nulová",N141,0)</f>
        <v>0</v>
      </c>
      <c r="BJ141" s="13" t="s">
        <v>84</v>
      </c>
      <c r="BK141" s="101">
        <f>L141*K141</f>
        <v>0</v>
      </c>
    </row>
    <row r="142" spans="2:63" s="1" customFormat="1" ht="21.75" customHeight="1">
      <c r="B142" s="30"/>
      <c r="C142" s="163" t="s">
        <v>19</v>
      </c>
      <c r="D142" s="163" t="s">
        <v>148</v>
      </c>
      <c r="E142" s="164" t="s">
        <v>19</v>
      </c>
      <c r="F142" s="241" t="s">
        <v>19</v>
      </c>
      <c r="G142" s="242"/>
      <c r="H142" s="242"/>
      <c r="I142" s="242"/>
      <c r="J142" s="165" t="s">
        <v>19</v>
      </c>
      <c r="K142" s="166"/>
      <c r="L142" s="237"/>
      <c r="M142" s="240"/>
      <c r="N142" s="239">
        <f t="shared" si="15"/>
        <v>0</v>
      </c>
      <c r="O142" s="240"/>
      <c r="P142" s="240"/>
      <c r="Q142" s="240"/>
      <c r="R142" s="32"/>
      <c r="T142" s="160" t="s">
        <v>19</v>
      </c>
      <c r="U142" s="167" t="s">
        <v>43</v>
      </c>
      <c r="V142" s="31"/>
      <c r="W142" s="31"/>
      <c r="X142" s="31"/>
      <c r="Y142" s="31"/>
      <c r="Z142" s="31"/>
      <c r="AA142" s="70"/>
      <c r="AT142" s="13" t="s">
        <v>201</v>
      </c>
      <c r="AU142" s="13" t="s">
        <v>81</v>
      </c>
      <c r="AY142" s="13" t="s">
        <v>201</v>
      </c>
      <c r="BE142" s="101">
        <f>IF(U142="základná",N142,0)</f>
        <v>0</v>
      </c>
      <c r="BF142" s="101">
        <f>IF(U142="znížená",N142,0)</f>
        <v>0</v>
      </c>
      <c r="BG142" s="101">
        <f>IF(U142="zákl. prenesená",N142,0)</f>
        <v>0</v>
      </c>
      <c r="BH142" s="101">
        <f>IF(U142="zníž. prenesená",N142,0)</f>
        <v>0</v>
      </c>
      <c r="BI142" s="101">
        <f>IF(U142="nulová",N142,0)</f>
        <v>0</v>
      </c>
      <c r="BJ142" s="13" t="s">
        <v>84</v>
      </c>
      <c r="BK142" s="101">
        <f>L142*K142</f>
        <v>0</v>
      </c>
    </row>
    <row r="143" spans="2:63" s="1" customFormat="1" ht="21.75" customHeight="1">
      <c r="B143" s="30"/>
      <c r="C143" s="163" t="s">
        <v>19</v>
      </c>
      <c r="D143" s="163" t="s">
        <v>148</v>
      </c>
      <c r="E143" s="164" t="s">
        <v>19</v>
      </c>
      <c r="F143" s="241" t="s">
        <v>19</v>
      </c>
      <c r="G143" s="242"/>
      <c r="H143" s="242"/>
      <c r="I143" s="242"/>
      <c r="J143" s="165" t="s">
        <v>19</v>
      </c>
      <c r="K143" s="166"/>
      <c r="L143" s="237"/>
      <c r="M143" s="240"/>
      <c r="N143" s="239">
        <f t="shared" si="15"/>
        <v>0</v>
      </c>
      <c r="O143" s="240"/>
      <c r="P143" s="240"/>
      <c r="Q143" s="240"/>
      <c r="R143" s="32"/>
      <c r="T143" s="160" t="s">
        <v>19</v>
      </c>
      <c r="U143" s="167" t="s">
        <v>43</v>
      </c>
      <c r="V143" s="31"/>
      <c r="W143" s="31"/>
      <c r="X143" s="31"/>
      <c r="Y143" s="31"/>
      <c r="Z143" s="31"/>
      <c r="AA143" s="70"/>
      <c r="AT143" s="13" t="s">
        <v>201</v>
      </c>
      <c r="AU143" s="13" t="s">
        <v>81</v>
      </c>
      <c r="AY143" s="13" t="s">
        <v>201</v>
      </c>
      <c r="BE143" s="101">
        <f>IF(U143="základná",N143,0)</f>
        <v>0</v>
      </c>
      <c r="BF143" s="101">
        <f>IF(U143="znížená",N143,0)</f>
        <v>0</v>
      </c>
      <c r="BG143" s="101">
        <f>IF(U143="zákl. prenesená",N143,0)</f>
        <v>0</v>
      </c>
      <c r="BH143" s="101">
        <f>IF(U143="zníž. prenesená",N143,0)</f>
        <v>0</v>
      </c>
      <c r="BI143" s="101">
        <f>IF(U143="nulová",N143,0)</f>
        <v>0</v>
      </c>
      <c r="BJ143" s="13" t="s">
        <v>84</v>
      </c>
      <c r="BK143" s="101">
        <f>L143*K143</f>
        <v>0</v>
      </c>
    </row>
    <row r="144" spans="2:63" s="1" customFormat="1" ht="21.75" customHeight="1">
      <c r="B144" s="30"/>
      <c r="C144" s="163" t="s">
        <v>19</v>
      </c>
      <c r="D144" s="163" t="s">
        <v>148</v>
      </c>
      <c r="E144" s="164" t="s">
        <v>19</v>
      </c>
      <c r="F144" s="241" t="s">
        <v>19</v>
      </c>
      <c r="G144" s="242"/>
      <c r="H144" s="242"/>
      <c r="I144" s="242"/>
      <c r="J144" s="165" t="s">
        <v>19</v>
      </c>
      <c r="K144" s="166"/>
      <c r="L144" s="237"/>
      <c r="M144" s="240"/>
      <c r="N144" s="239">
        <f t="shared" si="15"/>
        <v>0</v>
      </c>
      <c r="O144" s="240"/>
      <c r="P144" s="240"/>
      <c r="Q144" s="240"/>
      <c r="R144" s="32"/>
      <c r="T144" s="160" t="s">
        <v>19</v>
      </c>
      <c r="U144" s="167" t="s">
        <v>43</v>
      </c>
      <c r="V144" s="31"/>
      <c r="W144" s="31"/>
      <c r="X144" s="31"/>
      <c r="Y144" s="31"/>
      <c r="Z144" s="31"/>
      <c r="AA144" s="70"/>
      <c r="AT144" s="13" t="s">
        <v>201</v>
      </c>
      <c r="AU144" s="13" t="s">
        <v>81</v>
      </c>
      <c r="AY144" s="13" t="s">
        <v>201</v>
      </c>
      <c r="BE144" s="101">
        <f>IF(U144="základná",N144,0)</f>
        <v>0</v>
      </c>
      <c r="BF144" s="101">
        <f>IF(U144="znížená",N144,0)</f>
        <v>0</v>
      </c>
      <c r="BG144" s="101">
        <f>IF(U144="zákl. prenesená",N144,0)</f>
        <v>0</v>
      </c>
      <c r="BH144" s="101">
        <f>IF(U144="zníž. prenesená",N144,0)</f>
        <v>0</v>
      </c>
      <c r="BI144" s="101">
        <f>IF(U144="nulová",N144,0)</f>
        <v>0</v>
      </c>
      <c r="BJ144" s="13" t="s">
        <v>84</v>
      </c>
      <c r="BK144" s="101">
        <f>L144*K144</f>
        <v>0</v>
      </c>
    </row>
    <row r="145" spans="2:63" s="1" customFormat="1" ht="21.75" customHeight="1">
      <c r="B145" s="30"/>
      <c r="C145" s="163" t="s">
        <v>19</v>
      </c>
      <c r="D145" s="163" t="s">
        <v>148</v>
      </c>
      <c r="E145" s="164" t="s">
        <v>19</v>
      </c>
      <c r="F145" s="241" t="s">
        <v>19</v>
      </c>
      <c r="G145" s="242"/>
      <c r="H145" s="242"/>
      <c r="I145" s="242"/>
      <c r="J145" s="165" t="s">
        <v>19</v>
      </c>
      <c r="K145" s="166"/>
      <c r="L145" s="237"/>
      <c r="M145" s="240"/>
      <c r="N145" s="239">
        <f t="shared" si="15"/>
        <v>0</v>
      </c>
      <c r="O145" s="240"/>
      <c r="P145" s="240"/>
      <c r="Q145" s="240"/>
      <c r="R145" s="32"/>
      <c r="T145" s="160" t="s">
        <v>19</v>
      </c>
      <c r="U145" s="167" t="s">
        <v>43</v>
      </c>
      <c r="V145" s="51"/>
      <c r="W145" s="51"/>
      <c r="X145" s="51"/>
      <c r="Y145" s="51"/>
      <c r="Z145" s="51"/>
      <c r="AA145" s="53"/>
      <c r="AT145" s="13" t="s">
        <v>201</v>
      </c>
      <c r="AU145" s="13" t="s">
        <v>81</v>
      </c>
      <c r="AY145" s="13" t="s">
        <v>201</v>
      </c>
      <c r="BE145" s="101">
        <f>IF(U145="základná",N145,0)</f>
        <v>0</v>
      </c>
      <c r="BF145" s="101">
        <f>IF(U145="znížená",N145,0)</f>
        <v>0</v>
      </c>
      <c r="BG145" s="101">
        <f>IF(U145="zákl. prenesená",N145,0)</f>
        <v>0</v>
      </c>
      <c r="BH145" s="101">
        <f>IF(U145="zníž. prenesená",N145,0)</f>
        <v>0</v>
      </c>
      <c r="BI145" s="101">
        <f>IF(U145="nulová",N145,0)</f>
        <v>0</v>
      </c>
      <c r="BJ145" s="13" t="s">
        <v>84</v>
      </c>
      <c r="BK145" s="101">
        <f>L145*K145</f>
        <v>0</v>
      </c>
    </row>
    <row r="146" spans="2:18" s="1" customFormat="1" ht="6.75" customHeight="1">
      <c r="B146" s="54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6"/>
    </row>
  </sheetData>
  <sheetProtection password="CC35" sheet="1" objects="1" scenarios="1" formatColumns="0" formatRows="0" sort="0" autoFilter="0"/>
  <mergeCells count="129">
    <mergeCell ref="H1:K1"/>
    <mergeCell ref="S2:AC2"/>
    <mergeCell ref="F145:I145"/>
    <mergeCell ref="L145:M145"/>
    <mergeCell ref="N145:Q145"/>
    <mergeCell ref="N121:Q121"/>
    <mergeCell ref="N122:Q122"/>
    <mergeCell ref="N123:Q123"/>
    <mergeCell ref="N133:Q133"/>
    <mergeCell ref="N134:Q134"/>
    <mergeCell ref="N138:Q138"/>
    <mergeCell ref="N140:Q140"/>
    <mergeCell ref="F143:I143"/>
    <mergeCell ref="L143:M143"/>
    <mergeCell ref="N143:Q143"/>
    <mergeCell ref="F144:I144"/>
    <mergeCell ref="L144:M144"/>
    <mergeCell ref="N144:Q144"/>
    <mergeCell ref="F141:I141"/>
    <mergeCell ref="L141:M141"/>
    <mergeCell ref="N141:Q141"/>
    <mergeCell ref="F142:I142"/>
    <mergeCell ref="L142:M142"/>
    <mergeCell ref="N142:Q142"/>
    <mergeCell ref="F137:I137"/>
    <mergeCell ref="L137:M137"/>
    <mergeCell ref="N137:Q137"/>
    <mergeCell ref="F139:I139"/>
    <mergeCell ref="L139:M139"/>
    <mergeCell ref="N139:Q139"/>
    <mergeCell ref="F135:I135"/>
    <mergeCell ref="L135:M135"/>
    <mergeCell ref="N135:Q135"/>
    <mergeCell ref="F136:I136"/>
    <mergeCell ref="L136:M136"/>
    <mergeCell ref="N136:Q136"/>
    <mergeCell ref="F131:I131"/>
    <mergeCell ref="L131:M131"/>
    <mergeCell ref="N131:Q131"/>
    <mergeCell ref="F132:I132"/>
    <mergeCell ref="L132:M132"/>
    <mergeCell ref="N132:Q132"/>
    <mergeCell ref="F129:I129"/>
    <mergeCell ref="L129:M129"/>
    <mergeCell ref="N129:Q129"/>
    <mergeCell ref="F130:I130"/>
    <mergeCell ref="L130:M130"/>
    <mergeCell ref="N130:Q130"/>
    <mergeCell ref="F127:I127"/>
    <mergeCell ref="L127:M127"/>
    <mergeCell ref="N127:Q127"/>
    <mergeCell ref="F128:I128"/>
    <mergeCell ref="L128:M128"/>
    <mergeCell ref="N128:Q128"/>
    <mergeCell ref="F125:I125"/>
    <mergeCell ref="L125:M125"/>
    <mergeCell ref="N125:Q125"/>
    <mergeCell ref="F126:I126"/>
    <mergeCell ref="L126:M126"/>
    <mergeCell ref="N126:Q126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N102:Q102"/>
    <mergeCell ref="L104:Q104"/>
    <mergeCell ref="C110:Q110"/>
    <mergeCell ref="F112:P112"/>
    <mergeCell ref="F113:P113"/>
    <mergeCell ref="M115:P115"/>
    <mergeCell ref="D99:H99"/>
    <mergeCell ref="N99:Q99"/>
    <mergeCell ref="D100:H100"/>
    <mergeCell ref="N100:Q100"/>
    <mergeCell ref="D101:H101"/>
    <mergeCell ref="N101:Q101"/>
    <mergeCell ref="N94:Q94"/>
    <mergeCell ref="N96:Q96"/>
    <mergeCell ref="D97:H97"/>
    <mergeCell ref="N97:Q97"/>
    <mergeCell ref="D98:H98"/>
    <mergeCell ref="N98:Q98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é sú hodnoty K a M." sqref="D141:D146">
      <formula1>"K,M"</formula1>
    </dataValidation>
    <dataValidation type="list" allowBlank="1" showInputMessage="1" showErrorMessage="1" error="Povolené sú hodnoty základná, znížená, nulová." sqref="U141:U146">
      <formula1>"základná,znížená,nulová"</formula1>
    </dataValidation>
  </dataValidation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20" tooltip="Rozpočet" display="3) Rozpočet"/>
    <hyperlink ref="S1:T1" location="'Rekapitulácia stavby'!C2" tooltip="Rekapitulácia stavby" display="Rekapitulácia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173"/>
      <c r="B1" s="170"/>
      <c r="C1" s="170"/>
      <c r="D1" s="171" t="s">
        <v>1</v>
      </c>
      <c r="E1" s="170"/>
      <c r="F1" s="172" t="s">
        <v>298</v>
      </c>
      <c r="G1" s="172"/>
      <c r="H1" s="247" t="s">
        <v>299</v>
      </c>
      <c r="I1" s="247"/>
      <c r="J1" s="247"/>
      <c r="K1" s="247"/>
      <c r="L1" s="172" t="s">
        <v>300</v>
      </c>
      <c r="M1" s="170"/>
      <c r="N1" s="170"/>
      <c r="O1" s="171" t="s">
        <v>108</v>
      </c>
      <c r="P1" s="170"/>
      <c r="Q1" s="170"/>
      <c r="R1" s="170"/>
      <c r="S1" s="172" t="s">
        <v>301</v>
      </c>
      <c r="T1" s="172"/>
      <c r="U1" s="173"/>
      <c r="V1" s="173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75" customHeight="1">
      <c r="C2" s="174" t="s">
        <v>5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S2" s="213" t="s">
        <v>6</v>
      </c>
      <c r="T2" s="175"/>
      <c r="U2" s="175"/>
      <c r="V2" s="175"/>
      <c r="W2" s="175"/>
      <c r="X2" s="175"/>
      <c r="Y2" s="175"/>
      <c r="Z2" s="175"/>
      <c r="AA2" s="175"/>
      <c r="AB2" s="175"/>
      <c r="AC2" s="175"/>
      <c r="AT2" s="13" t="s">
        <v>89</v>
      </c>
    </row>
    <row r="3" spans="2:46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76</v>
      </c>
    </row>
    <row r="4" spans="2:46" ht="36.75" customHeight="1">
      <c r="B4" s="17"/>
      <c r="C4" s="176" t="s">
        <v>109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9"/>
      <c r="T4" s="20" t="s">
        <v>10</v>
      </c>
      <c r="AT4" s="13" t="s">
        <v>4</v>
      </c>
    </row>
    <row r="5" spans="2:18" ht="6.7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ht="24.75" customHeight="1">
      <c r="B6" s="17"/>
      <c r="C6" s="18"/>
      <c r="D6" s="25" t="s">
        <v>16</v>
      </c>
      <c r="E6" s="18"/>
      <c r="F6" s="216" t="str">
        <f>'Rekapitulácia stavby'!K6</f>
        <v>Výmena svetlíkov ns výr. halách SAM - SHIPBUILDING AND MACHINERY a.s., Komárno</v>
      </c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8"/>
      <c r="R6" s="19"/>
    </row>
    <row r="7" spans="2:18" s="1" customFormat="1" ht="32.25" customHeight="1">
      <c r="B7" s="30"/>
      <c r="C7" s="31"/>
      <c r="D7" s="24" t="s">
        <v>110</v>
      </c>
      <c r="E7" s="31"/>
      <c r="F7" s="182" t="s">
        <v>218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31"/>
      <c r="R7" s="32"/>
    </row>
    <row r="8" spans="2:18" s="1" customFormat="1" ht="14.25" customHeight="1">
      <c r="B8" s="30"/>
      <c r="C8" s="31"/>
      <c r="D8" s="25" t="s">
        <v>18</v>
      </c>
      <c r="E8" s="31"/>
      <c r="F8" s="23" t="s">
        <v>19</v>
      </c>
      <c r="G8" s="31"/>
      <c r="H8" s="31"/>
      <c r="I8" s="31"/>
      <c r="J8" s="31"/>
      <c r="K8" s="31"/>
      <c r="L8" s="31"/>
      <c r="M8" s="25" t="s">
        <v>20</v>
      </c>
      <c r="N8" s="31"/>
      <c r="O8" s="23" t="s">
        <v>19</v>
      </c>
      <c r="P8" s="31"/>
      <c r="Q8" s="31"/>
      <c r="R8" s="32"/>
    </row>
    <row r="9" spans="2:18" s="1" customFormat="1" ht="14.25" customHeight="1">
      <c r="B9" s="30"/>
      <c r="C9" s="31"/>
      <c r="D9" s="25" t="s">
        <v>21</v>
      </c>
      <c r="E9" s="31"/>
      <c r="F9" s="23" t="s">
        <v>22</v>
      </c>
      <c r="G9" s="31"/>
      <c r="H9" s="31"/>
      <c r="I9" s="31"/>
      <c r="J9" s="31"/>
      <c r="K9" s="31"/>
      <c r="L9" s="31"/>
      <c r="M9" s="25" t="s">
        <v>23</v>
      </c>
      <c r="N9" s="31"/>
      <c r="O9" s="217" t="str">
        <f>'Rekapitulácia stavby'!AN8</f>
        <v>09.10.2020</v>
      </c>
      <c r="P9" s="195"/>
      <c r="Q9" s="31"/>
      <c r="R9" s="32"/>
    </row>
    <row r="10" spans="2:18" s="1" customFormat="1" ht="10.5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1" customFormat="1" ht="14.25" customHeight="1">
      <c r="B11" s="30"/>
      <c r="C11" s="31"/>
      <c r="D11" s="25" t="s">
        <v>25</v>
      </c>
      <c r="E11" s="31"/>
      <c r="F11" s="31"/>
      <c r="G11" s="31"/>
      <c r="H11" s="31"/>
      <c r="I11" s="31"/>
      <c r="J11" s="31"/>
      <c r="K11" s="31"/>
      <c r="L11" s="31"/>
      <c r="M11" s="25" t="s">
        <v>26</v>
      </c>
      <c r="N11" s="31"/>
      <c r="O11" s="181" t="s">
        <v>19</v>
      </c>
      <c r="P11" s="195"/>
      <c r="Q11" s="31"/>
      <c r="R11" s="32"/>
    </row>
    <row r="12" spans="2:18" s="1" customFormat="1" ht="18" customHeight="1">
      <c r="B12" s="30"/>
      <c r="C12" s="31"/>
      <c r="D12" s="31"/>
      <c r="E12" s="23" t="s">
        <v>27</v>
      </c>
      <c r="F12" s="31"/>
      <c r="G12" s="31"/>
      <c r="H12" s="31"/>
      <c r="I12" s="31"/>
      <c r="J12" s="31"/>
      <c r="K12" s="31"/>
      <c r="L12" s="31"/>
      <c r="M12" s="25" t="s">
        <v>28</v>
      </c>
      <c r="N12" s="31"/>
      <c r="O12" s="181" t="s">
        <v>19</v>
      </c>
      <c r="P12" s="195"/>
      <c r="Q12" s="31"/>
      <c r="R12" s="32"/>
    </row>
    <row r="13" spans="2:18" s="1" customFormat="1" ht="6.7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1" customFormat="1" ht="14.25" customHeight="1">
      <c r="B14" s="30"/>
      <c r="C14" s="31"/>
      <c r="D14" s="25" t="s">
        <v>29</v>
      </c>
      <c r="E14" s="31"/>
      <c r="F14" s="31"/>
      <c r="G14" s="31"/>
      <c r="H14" s="31"/>
      <c r="I14" s="31"/>
      <c r="J14" s="31"/>
      <c r="K14" s="31"/>
      <c r="L14" s="31"/>
      <c r="M14" s="25" t="s">
        <v>26</v>
      </c>
      <c r="N14" s="31"/>
      <c r="O14" s="218" t="s">
        <v>19</v>
      </c>
      <c r="P14" s="195"/>
      <c r="Q14" s="31"/>
      <c r="R14" s="32"/>
    </row>
    <row r="15" spans="2:18" s="1" customFormat="1" ht="18" customHeight="1">
      <c r="B15" s="30"/>
      <c r="C15" s="31"/>
      <c r="D15" s="31"/>
      <c r="E15" s="218" t="s">
        <v>35</v>
      </c>
      <c r="F15" s="195"/>
      <c r="G15" s="195"/>
      <c r="H15" s="195"/>
      <c r="I15" s="195"/>
      <c r="J15" s="195"/>
      <c r="K15" s="195"/>
      <c r="L15" s="195"/>
      <c r="M15" s="25" t="s">
        <v>28</v>
      </c>
      <c r="N15" s="31"/>
      <c r="O15" s="218" t="s">
        <v>19</v>
      </c>
      <c r="P15" s="195"/>
      <c r="Q15" s="31"/>
      <c r="R15" s="32"/>
    </row>
    <row r="16" spans="2:18" s="1" customFormat="1" ht="6.7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25" customHeight="1">
      <c r="B17" s="30"/>
      <c r="C17" s="31"/>
      <c r="D17" s="25" t="s">
        <v>31</v>
      </c>
      <c r="E17" s="31"/>
      <c r="F17" s="31"/>
      <c r="G17" s="31"/>
      <c r="H17" s="31"/>
      <c r="I17" s="31"/>
      <c r="J17" s="31"/>
      <c r="K17" s="31"/>
      <c r="L17" s="31"/>
      <c r="M17" s="25" t="s">
        <v>26</v>
      </c>
      <c r="N17" s="31"/>
      <c r="O17" s="181" t="s">
        <v>19</v>
      </c>
      <c r="P17" s="195"/>
      <c r="Q17" s="31"/>
      <c r="R17" s="32"/>
    </row>
    <row r="18" spans="2:18" s="1" customFormat="1" ht="18" customHeight="1">
      <c r="B18" s="30"/>
      <c r="C18" s="31"/>
      <c r="D18" s="31"/>
      <c r="E18" s="23" t="s">
        <v>32</v>
      </c>
      <c r="F18" s="31"/>
      <c r="G18" s="31"/>
      <c r="H18" s="31"/>
      <c r="I18" s="31"/>
      <c r="J18" s="31"/>
      <c r="K18" s="31"/>
      <c r="L18" s="31"/>
      <c r="M18" s="25" t="s">
        <v>28</v>
      </c>
      <c r="N18" s="31"/>
      <c r="O18" s="181" t="s">
        <v>19</v>
      </c>
      <c r="P18" s="195"/>
      <c r="Q18" s="31"/>
      <c r="R18" s="32"/>
    </row>
    <row r="19" spans="2:18" s="1" customFormat="1" ht="6.7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25" customHeight="1">
      <c r="B20" s="30"/>
      <c r="C20" s="31"/>
      <c r="D20" s="25" t="s">
        <v>34</v>
      </c>
      <c r="E20" s="31"/>
      <c r="F20" s="31"/>
      <c r="G20" s="31"/>
      <c r="H20" s="31"/>
      <c r="I20" s="31"/>
      <c r="J20" s="31"/>
      <c r="K20" s="31"/>
      <c r="L20" s="31"/>
      <c r="M20" s="25" t="s">
        <v>26</v>
      </c>
      <c r="N20" s="31"/>
      <c r="O20" s="181" t="s">
        <v>19</v>
      </c>
      <c r="P20" s="195"/>
      <c r="Q20" s="31"/>
      <c r="R20" s="32"/>
    </row>
    <row r="21" spans="2:18" s="1" customFormat="1" ht="18" customHeight="1">
      <c r="B21" s="30"/>
      <c r="C21" s="31"/>
      <c r="D21" s="31"/>
      <c r="E21" s="23" t="s">
        <v>35</v>
      </c>
      <c r="F21" s="31"/>
      <c r="G21" s="31"/>
      <c r="H21" s="31"/>
      <c r="I21" s="31"/>
      <c r="J21" s="31"/>
      <c r="K21" s="31"/>
      <c r="L21" s="31"/>
      <c r="M21" s="25" t="s">
        <v>28</v>
      </c>
      <c r="N21" s="31"/>
      <c r="O21" s="181" t="s">
        <v>19</v>
      </c>
      <c r="P21" s="195"/>
      <c r="Q21" s="31"/>
      <c r="R21" s="32"/>
    </row>
    <row r="22" spans="2:18" s="1" customFormat="1" ht="6.7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25" customHeight="1">
      <c r="B23" s="30"/>
      <c r="C23" s="31"/>
      <c r="D23" s="25" t="s">
        <v>36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184" t="s">
        <v>19</v>
      </c>
      <c r="F24" s="195"/>
      <c r="G24" s="195"/>
      <c r="H24" s="195"/>
      <c r="I24" s="195"/>
      <c r="J24" s="195"/>
      <c r="K24" s="195"/>
      <c r="L24" s="195"/>
      <c r="M24" s="31"/>
      <c r="N24" s="31"/>
      <c r="O24" s="31"/>
      <c r="P24" s="31"/>
      <c r="Q24" s="31"/>
      <c r="R24" s="32"/>
    </row>
    <row r="25" spans="2:18" s="1" customFormat="1" ht="6.7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7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25" customHeight="1">
      <c r="B27" s="30"/>
      <c r="C27" s="31"/>
      <c r="D27" s="110" t="s">
        <v>112</v>
      </c>
      <c r="E27" s="31"/>
      <c r="F27" s="31"/>
      <c r="G27" s="31"/>
      <c r="H27" s="31"/>
      <c r="I27" s="31"/>
      <c r="J27" s="31"/>
      <c r="K27" s="31"/>
      <c r="L27" s="31"/>
      <c r="M27" s="185">
        <f>N88</f>
        <v>0</v>
      </c>
      <c r="N27" s="195"/>
      <c r="O27" s="195"/>
      <c r="P27" s="195"/>
      <c r="Q27" s="31"/>
      <c r="R27" s="32"/>
    </row>
    <row r="28" spans="2:18" s="1" customFormat="1" ht="14.25" customHeight="1">
      <c r="B28" s="30"/>
      <c r="C28" s="31"/>
      <c r="D28" s="29" t="s">
        <v>102</v>
      </c>
      <c r="E28" s="31"/>
      <c r="F28" s="31"/>
      <c r="G28" s="31"/>
      <c r="H28" s="31"/>
      <c r="I28" s="31"/>
      <c r="J28" s="31"/>
      <c r="K28" s="31"/>
      <c r="L28" s="31"/>
      <c r="M28" s="185">
        <f>N96</f>
        <v>0</v>
      </c>
      <c r="N28" s="195"/>
      <c r="O28" s="195"/>
      <c r="P28" s="195"/>
      <c r="Q28" s="31"/>
      <c r="R28" s="32"/>
    </row>
    <row r="29" spans="2:18" s="1" customFormat="1" ht="6.7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4.75" customHeight="1">
      <c r="B30" s="30"/>
      <c r="C30" s="31"/>
      <c r="D30" s="111" t="s">
        <v>39</v>
      </c>
      <c r="E30" s="31"/>
      <c r="F30" s="31"/>
      <c r="G30" s="31"/>
      <c r="H30" s="31"/>
      <c r="I30" s="31"/>
      <c r="J30" s="31"/>
      <c r="K30" s="31"/>
      <c r="L30" s="31"/>
      <c r="M30" s="219">
        <f>ROUND(M27+M28,2)</f>
        <v>0</v>
      </c>
      <c r="N30" s="195"/>
      <c r="O30" s="195"/>
      <c r="P30" s="195"/>
      <c r="Q30" s="31"/>
      <c r="R30" s="32"/>
    </row>
    <row r="31" spans="2:18" s="1" customFormat="1" ht="6.7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25" customHeight="1">
      <c r="B32" s="30"/>
      <c r="C32" s="31"/>
      <c r="D32" s="37" t="s">
        <v>40</v>
      </c>
      <c r="E32" s="37" t="s">
        <v>41</v>
      </c>
      <c r="F32" s="38">
        <v>0.2</v>
      </c>
      <c r="G32" s="112" t="s">
        <v>42</v>
      </c>
      <c r="H32" s="220">
        <f>ROUND((((SUM(BE96:BE103)+SUM(BE121:BE139))+SUM(BE141:BE145))),2)</f>
        <v>0</v>
      </c>
      <c r="I32" s="195"/>
      <c r="J32" s="195"/>
      <c r="K32" s="31"/>
      <c r="L32" s="31"/>
      <c r="M32" s="220">
        <f>ROUND(((ROUND((SUM(BE96:BE103)+SUM(BE121:BE139)),2)*F32)+SUM(BE141:BE145)*F32),2)</f>
        <v>0</v>
      </c>
      <c r="N32" s="195"/>
      <c r="O32" s="195"/>
      <c r="P32" s="195"/>
      <c r="Q32" s="31"/>
      <c r="R32" s="32"/>
    </row>
    <row r="33" spans="2:18" s="1" customFormat="1" ht="14.25" customHeight="1">
      <c r="B33" s="30"/>
      <c r="C33" s="31"/>
      <c r="D33" s="31"/>
      <c r="E33" s="37" t="s">
        <v>43</v>
      </c>
      <c r="F33" s="38">
        <v>0.2</v>
      </c>
      <c r="G33" s="112" t="s">
        <v>42</v>
      </c>
      <c r="H33" s="220">
        <f>ROUND((((SUM(BF96:BF103)+SUM(BF121:BF139))+SUM(BF141:BF145))),2)</f>
        <v>0</v>
      </c>
      <c r="I33" s="195"/>
      <c r="J33" s="195"/>
      <c r="K33" s="31"/>
      <c r="L33" s="31"/>
      <c r="M33" s="220">
        <f>ROUND(((ROUND((SUM(BF96:BF103)+SUM(BF121:BF139)),2)*F33)+SUM(BF141:BF145)*F33),2)</f>
        <v>0</v>
      </c>
      <c r="N33" s="195"/>
      <c r="O33" s="195"/>
      <c r="P33" s="195"/>
      <c r="Q33" s="31"/>
      <c r="R33" s="32"/>
    </row>
    <row r="34" spans="2:18" s="1" customFormat="1" ht="14.25" customHeight="1" hidden="1">
      <c r="B34" s="30"/>
      <c r="C34" s="31"/>
      <c r="D34" s="31"/>
      <c r="E34" s="37" t="s">
        <v>44</v>
      </c>
      <c r="F34" s="38">
        <v>0.2</v>
      </c>
      <c r="G34" s="112" t="s">
        <v>42</v>
      </c>
      <c r="H34" s="220">
        <f>ROUND((((SUM(BG96:BG103)+SUM(BG121:BG139))+SUM(BG141:BG145))),2)</f>
        <v>0</v>
      </c>
      <c r="I34" s="195"/>
      <c r="J34" s="195"/>
      <c r="K34" s="31"/>
      <c r="L34" s="31"/>
      <c r="M34" s="220">
        <v>0</v>
      </c>
      <c r="N34" s="195"/>
      <c r="O34" s="195"/>
      <c r="P34" s="195"/>
      <c r="Q34" s="31"/>
      <c r="R34" s="32"/>
    </row>
    <row r="35" spans="2:18" s="1" customFormat="1" ht="14.25" customHeight="1" hidden="1">
      <c r="B35" s="30"/>
      <c r="C35" s="31"/>
      <c r="D35" s="31"/>
      <c r="E35" s="37" t="s">
        <v>45</v>
      </c>
      <c r="F35" s="38">
        <v>0.2</v>
      </c>
      <c r="G35" s="112" t="s">
        <v>42</v>
      </c>
      <c r="H35" s="220">
        <f>ROUND((((SUM(BH96:BH103)+SUM(BH121:BH139))+SUM(BH141:BH145))),2)</f>
        <v>0</v>
      </c>
      <c r="I35" s="195"/>
      <c r="J35" s="195"/>
      <c r="K35" s="31"/>
      <c r="L35" s="31"/>
      <c r="M35" s="220">
        <v>0</v>
      </c>
      <c r="N35" s="195"/>
      <c r="O35" s="195"/>
      <c r="P35" s="195"/>
      <c r="Q35" s="31"/>
      <c r="R35" s="32"/>
    </row>
    <row r="36" spans="2:18" s="1" customFormat="1" ht="14.25" customHeight="1" hidden="1">
      <c r="B36" s="30"/>
      <c r="C36" s="31"/>
      <c r="D36" s="31"/>
      <c r="E36" s="37" t="s">
        <v>46</v>
      </c>
      <c r="F36" s="38">
        <v>0</v>
      </c>
      <c r="G36" s="112" t="s">
        <v>42</v>
      </c>
      <c r="H36" s="220">
        <f>ROUND((((SUM(BI96:BI103)+SUM(BI121:BI139))+SUM(BI141:BI145))),2)</f>
        <v>0</v>
      </c>
      <c r="I36" s="195"/>
      <c r="J36" s="195"/>
      <c r="K36" s="31"/>
      <c r="L36" s="31"/>
      <c r="M36" s="220">
        <v>0</v>
      </c>
      <c r="N36" s="195"/>
      <c r="O36" s="195"/>
      <c r="P36" s="195"/>
      <c r="Q36" s="31"/>
      <c r="R36" s="32"/>
    </row>
    <row r="37" spans="2:18" s="1" customFormat="1" ht="6.7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4.75" customHeight="1">
      <c r="B38" s="30"/>
      <c r="C38" s="109"/>
      <c r="D38" s="113" t="s">
        <v>47</v>
      </c>
      <c r="E38" s="71"/>
      <c r="F38" s="71"/>
      <c r="G38" s="114" t="s">
        <v>48</v>
      </c>
      <c r="H38" s="115" t="s">
        <v>49</v>
      </c>
      <c r="I38" s="71"/>
      <c r="J38" s="71"/>
      <c r="K38" s="71"/>
      <c r="L38" s="221">
        <f>SUM(M30:M36)</f>
        <v>0</v>
      </c>
      <c r="M38" s="203"/>
      <c r="N38" s="203"/>
      <c r="O38" s="203"/>
      <c r="P38" s="205"/>
      <c r="Q38" s="109"/>
      <c r="R38" s="32"/>
    </row>
    <row r="39" spans="2:18" s="1" customFormat="1" ht="14.2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2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>
      <c r="B50" s="30"/>
      <c r="C50" s="31"/>
      <c r="D50" s="45" t="s">
        <v>50</v>
      </c>
      <c r="E50" s="46"/>
      <c r="F50" s="46"/>
      <c r="G50" s="46"/>
      <c r="H50" s="47"/>
      <c r="I50" s="31"/>
      <c r="J50" s="45" t="s">
        <v>51</v>
      </c>
      <c r="K50" s="46"/>
      <c r="L50" s="46"/>
      <c r="M50" s="46"/>
      <c r="N50" s="46"/>
      <c r="O50" s="46"/>
      <c r="P50" s="47"/>
      <c r="Q50" s="31"/>
      <c r="R50" s="32"/>
    </row>
    <row r="51" spans="2:18" ht="13.5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ht="13.5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ht="13.5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ht="13.5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ht="13.5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ht="13.5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ht="13.5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ht="13.5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5">
      <c r="B59" s="30"/>
      <c r="C59" s="31"/>
      <c r="D59" s="50" t="s">
        <v>52</v>
      </c>
      <c r="E59" s="51"/>
      <c r="F59" s="51"/>
      <c r="G59" s="52" t="s">
        <v>53</v>
      </c>
      <c r="H59" s="53"/>
      <c r="I59" s="31"/>
      <c r="J59" s="50" t="s">
        <v>52</v>
      </c>
      <c r="K59" s="51"/>
      <c r="L59" s="51"/>
      <c r="M59" s="51"/>
      <c r="N59" s="52" t="s">
        <v>53</v>
      </c>
      <c r="O59" s="51"/>
      <c r="P59" s="53"/>
      <c r="Q59" s="31"/>
      <c r="R59" s="32"/>
    </row>
    <row r="60" spans="2:18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>
      <c r="B61" s="30"/>
      <c r="C61" s="31"/>
      <c r="D61" s="45" t="s">
        <v>54</v>
      </c>
      <c r="E61" s="46"/>
      <c r="F61" s="46"/>
      <c r="G61" s="46"/>
      <c r="H61" s="47"/>
      <c r="I61" s="31"/>
      <c r="J61" s="45" t="s">
        <v>55</v>
      </c>
      <c r="K61" s="46"/>
      <c r="L61" s="46"/>
      <c r="M61" s="46"/>
      <c r="N61" s="46"/>
      <c r="O61" s="46"/>
      <c r="P61" s="47"/>
      <c r="Q61" s="31"/>
      <c r="R61" s="32"/>
    </row>
    <row r="62" spans="2:18" ht="13.5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ht="13.5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ht="13.5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ht="13.5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ht="13.5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ht="13.5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ht="13.5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ht="13.5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ht="15">
      <c r="B70" s="30"/>
      <c r="C70" s="31"/>
      <c r="D70" s="50" t="s">
        <v>52</v>
      </c>
      <c r="E70" s="51"/>
      <c r="F70" s="51"/>
      <c r="G70" s="52" t="s">
        <v>53</v>
      </c>
      <c r="H70" s="53"/>
      <c r="I70" s="31"/>
      <c r="J70" s="50" t="s">
        <v>52</v>
      </c>
      <c r="K70" s="51"/>
      <c r="L70" s="51"/>
      <c r="M70" s="51"/>
      <c r="N70" s="52" t="s">
        <v>53</v>
      </c>
      <c r="O70" s="51"/>
      <c r="P70" s="53"/>
      <c r="Q70" s="31"/>
      <c r="R70" s="32"/>
    </row>
    <row r="71" spans="2:18" s="1" customFormat="1" ht="14.2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7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75" customHeight="1">
      <c r="B76" s="30"/>
      <c r="C76" s="176" t="s">
        <v>113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32"/>
    </row>
    <row r="77" spans="2:18" s="1" customFormat="1" ht="6.7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>
      <c r="B78" s="30"/>
      <c r="C78" s="25" t="s">
        <v>16</v>
      </c>
      <c r="D78" s="31"/>
      <c r="E78" s="31"/>
      <c r="F78" s="216" t="str">
        <f>F6</f>
        <v>Výmena svetlíkov ns výr. halách SAM - SHIPBUILDING AND MACHINERY a.s., Komárno</v>
      </c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31"/>
      <c r="R78" s="32"/>
    </row>
    <row r="79" spans="2:18" s="1" customFormat="1" ht="36.75" customHeight="1">
      <c r="B79" s="30"/>
      <c r="C79" s="64" t="s">
        <v>110</v>
      </c>
      <c r="D79" s="31"/>
      <c r="E79" s="31"/>
      <c r="F79" s="196" t="str">
        <f>F7</f>
        <v>3 - Hala 3-7 - shedové svetlíky</v>
      </c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31"/>
      <c r="R79" s="32"/>
    </row>
    <row r="80" spans="2:18" s="1" customFormat="1" ht="6.7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18" s="1" customFormat="1" ht="18" customHeight="1">
      <c r="B81" s="30"/>
      <c r="C81" s="25" t="s">
        <v>21</v>
      </c>
      <c r="D81" s="31"/>
      <c r="E81" s="31"/>
      <c r="F81" s="23" t="str">
        <f>F9</f>
        <v>Komárno</v>
      </c>
      <c r="G81" s="31"/>
      <c r="H81" s="31"/>
      <c r="I81" s="31"/>
      <c r="J81" s="31"/>
      <c r="K81" s="25" t="s">
        <v>23</v>
      </c>
      <c r="L81" s="31"/>
      <c r="M81" s="222" t="str">
        <f>IF(O9="","",O9)</f>
        <v>09.10.2020</v>
      </c>
      <c r="N81" s="195"/>
      <c r="O81" s="195"/>
      <c r="P81" s="195"/>
      <c r="Q81" s="31"/>
      <c r="R81" s="32"/>
    </row>
    <row r="82" spans="2:18" s="1" customFormat="1" ht="6.7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18" s="1" customFormat="1" ht="15">
      <c r="B83" s="30"/>
      <c r="C83" s="25" t="s">
        <v>25</v>
      </c>
      <c r="D83" s="31"/>
      <c r="E83" s="31"/>
      <c r="F83" s="23" t="str">
        <f>E12</f>
        <v>SAM – SHIPBUILDING AND MACHINERY, a.s. </v>
      </c>
      <c r="G83" s="31"/>
      <c r="H83" s="31"/>
      <c r="I83" s="31"/>
      <c r="J83" s="31"/>
      <c r="K83" s="25" t="s">
        <v>31</v>
      </c>
      <c r="L83" s="31"/>
      <c r="M83" s="181" t="str">
        <f>E18</f>
        <v>INTECH, spol. s r.o., Vlčie Hrdlo, 824 12 Bratisla</v>
      </c>
      <c r="N83" s="195"/>
      <c r="O83" s="195"/>
      <c r="P83" s="195"/>
      <c r="Q83" s="195"/>
      <c r="R83" s="32"/>
    </row>
    <row r="84" spans="2:18" s="1" customFormat="1" ht="14.25" customHeight="1">
      <c r="B84" s="30"/>
      <c r="C84" s="25" t="s">
        <v>29</v>
      </c>
      <c r="D84" s="31"/>
      <c r="E84" s="31"/>
      <c r="F84" s="23" t="str">
        <f>IF(E15="","",E15)</f>
        <v> </v>
      </c>
      <c r="G84" s="31"/>
      <c r="H84" s="31"/>
      <c r="I84" s="31"/>
      <c r="J84" s="31"/>
      <c r="K84" s="25" t="s">
        <v>34</v>
      </c>
      <c r="L84" s="31"/>
      <c r="M84" s="181" t="str">
        <f>E21</f>
        <v> </v>
      </c>
      <c r="N84" s="195"/>
      <c r="O84" s="195"/>
      <c r="P84" s="195"/>
      <c r="Q84" s="195"/>
      <c r="R84" s="32"/>
    </row>
    <row r="85" spans="2:18" s="1" customFormat="1" ht="9.7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18" s="1" customFormat="1" ht="29.25" customHeight="1">
      <c r="B86" s="30"/>
      <c r="C86" s="223" t="s">
        <v>114</v>
      </c>
      <c r="D86" s="224"/>
      <c r="E86" s="224"/>
      <c r="F86" s="224"/>
      <c r="G86" s="224"/>
      <c r="H86" s="109"/>
      <c r="I86" s="109"/>
      <c r="J86" s="109"/>
      <c r="K86" s="109"/>
      <c r="L86" s="109"/>
      <c r="M86" s="109"/>
      <c r="N86" s="223" t="s">
        <v>115</v>
      </c>
      <c r="O86" s="195"/>
      <c r="P86" s="195"/>
      <c r="Q86" s="195"/>
      <c r="R86" s="32"/>
    </row>
    <row r="87" spans="2:18" s="1" customFormat="1" ht="9.7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47" s="1" customFormat="1" ht="29.25" customHeight="1">
      <c r="B88" s="30"/>
      <c r="C88" s="116" t="s">
        <v>116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15">
        <f>N121</f>
        <v>0</v>
      </c>
      <c r="O88" s="195"/>
      <c r="P88" s="195"/>
      <c r="Q88" s="195"/>
      <c r="R88" s="32"/>
      <c r="AU88" s="13" t="s">
        <v>117</v>
      </c>
    </row>
    <row r="89" spans="2:18" s="6" customFormat="1" ht="24.75" customHeight="1">
      <c r="B89" s="117"/>
      <c r="C89" s="118"/>
      <c r="D89" s="119" t="s">
        <v>118</v>
      </c>
      <c r="E89" s="118"/>
      <c r="F89" s="118"/>
      <c r="G89" s="118"/>
      <c r="H89" s="118"/>
      <c r="I89" s="118"/>
      <c r="J89" s="118"/>
      <c r="K89" s="118"/>
      <c r="L89" s="118"/>
      <c r="M89" s="118"/>
      <c r="N89" s="225">
        <f>N122</f>
        <v>0</v>
      </c>
      <c r="O89" s="226"/>
      <c r="P89" s="226"/>
      <c r="Q89" s="226"/>
      <c r="R89" s="120"/>
    </row>
    <row r="90" spans="2:18" s="7" customFormat="1" ht="19.5" customHeight="1">
      <c r="B90" s="121"/>
      <c r="C90" s="122"/>
      <c r="D90" s="97" t="s">
        <v>119</v>
      </c>
      <c r="E90" s="122"/>
      <c r="F90" s="122"/>
      <c r="G90" s="122"/>
      <c r="H90" s="122"/>
      <c r="I90" s="122"/>
      <c r="J90" s="122"/>
      <c r="K90" s="122"/>
      <c r="L90" s="122"/>
      <c r="M90" s="122"/>
      <c r="N90" s="210">
        <f>N123</f>
        <v>0</v>
      </c>
      <c r="O90" s="227"/>
      <c r="P90" s="227"/>
      <c r="Q90" s="227"/>
      <c r="R90" s="123"/>
    </row>
    <row r="91" spans="2:18" s="6" customFormat="1" ht="24.75" customHeight="1">
      <c r="B91" s="117"/>
      <c r="C91" s="118"/>
      <c r="D91" s="119" t="s">
        <v>120</v>
      </c>
      <c r="E91" s="118"/>
      <c r="F91" s="118"/>
      <c r="G91" s="118"/>
      <c r="H91" s="118"/>
      <c r="I91" s="118"/>
      <c r="J91" s="118"/>
      <c r="K91" s="118"/>
      <c r="L91" s="118"/>
      <c r="M91" s="118"/>
      <c r="N91" s="225">
        <f>N133</f>
        <v>0</v>
      </c>
      <c r="O91" s="226"/>
      <c r="P91" s="226"/>
      <c r="Q91" s="226"/>
      <c r="R91" s="120"/>
    </row>
    <row r="92" spans="2:18" s="7" customFormat="1" ht="19.5" customHeight="1">
      <c r="B92" s="121"/>
      <c r="C92" s="122"/>
      <c r="D92" s="97" t="s">
        <v>121</v>
      </c>
      <c r="E92" s="122"/>
      <c r="F92" s="122"/>
      <c r="G92" s="122"/>
      <c r="H92" s="122"/>
      <c r="I92" s="122"/>
      <c r="J92" s="122"/>
      <c r="K92" s="122"/>
      <c r="L92" s="122"/>
      <c r="M92" s="122"/>
      <c r="N92" s="210">
        <f>N134</f>
        <v>0</v>
      </c>
      <c r="O92" s="227"/>
      <c r="P92" s="227"/>
      <c r="Q92" s="227"/>
      <c r="R92" s="123"/>
    </row>
    <row r="93" spans="2:18" s="7" customFormat="1" ht="14.25" customHeight="1">
      <c r="B93" s="121"/>
      <c r="C93" s="122"/>
      <c r="D93" s="97" t="s">
        <v>219</v>
      </c>
      <c r="E93" s="122"/>
      <c r="F93" s="122"/>
      <c r="G93" s="122"/>
      <c r="H93" s="122"/>
      <c r="I93" s="122"/>
      <c r="J93" s="122"/>
      <c r="K93" s="122"/>
      <c r="L93" s="122"/>
      <c r="M93" s="122"/>
      <c r="N93" s="210">
        <f>N138</f>
        <v>0</v>
      </c>
      <c r="O93" s="227"/>
      <c r="P93" s="227"/>
      <c r="Q93" s="227"/>
      <c r="R93" s="123"/>
    </row>
    <row r="94" spans="2:18" s="6" customFormat="1" ht="21.75" customHeight="1">
      <c r="B94" s="117"/>
      <c r="C94" s="118"/>
      <c r="D94" s="119" t="s">
        <v>123</v>
      </c>
      <c r="E94" s="118"/>
      <c r="F94" s="118"/>
      <c r="G94" s="118"/>
      <c r="H94" s="118"/>
      <c r="I94" s="118"/>
      <c r="J94" s="118"/>
      <c r="K94" s="118"/>
      <c r="L94" s="118"/>
      <c r="M94" s="118"/>
      <c r="N94" s="228">
        <f>N140</f>
        <v>0</v>
      </c>
      <c r="O94" s="226"/>
      <c r="P94" s="226"/>
      <c r="Q94" s="226"/>
      <c r="R94" s="120"/>
    </row>
    <row r="95" spans="2:18" s="1" customFormat="1" ht="21.75" customHeight="1">
      <c r="B95" s="30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2"/>
    </row>
    <row r="96" spans="2:21" s="1" customFormat="1" ht="29.25" customHeight="1">
      <c r="B96" s="30"/>
      <c r="C96" s="116" t="s">
        <v>124</v>
      </c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229">
        <f>ROUND(N97+N98+N99+N100+N101+N102,2)</f>
        <v>0</v>
      </c>
      <c r="O96" s="195"/>
      <c r="P96" s="195"/>
      <c r="Q96" s="195"/>
      <c r="R96" s="32"/>
      <c r="T96" s="124"/>
      <c r="U96" s="125" t="s">
        <v>40</v>
      </c>
    </row>
    <row r="97" spans="2:65" s="1" customFormat="1" ht="18" customHeight="1">
      <c r="B97" s="126"/>
      <c r="C97" s="127"/>
      <c r="D97" s="211" t="s">
        <v>125</v>
      </c>
      <c r="E97" s="230"/>
      <c r="F97" s="230"/>
      <c r="G97" s="230"/>
      <c r="H97" s="230"/>
      <c r="I97" s="127"/>
      <c r="J97" s="127"/>
      <c r="K97" s="127"/>
      <c r="L97" s="127"/>
      <c r="M97" s="127"/>
      <c r="N97" s="209">
        <f>ROUND(N88*T97,2)</f>
        <v>0</v>
      </c>
      <c r="O97" s="230"/>
      <c r="P97" s="230"/>
      <c r="Q97" s="230"/>
      <c r="R97" s="128"/>
      <c r="S97" s="129"/>
      <c r="T97" s="130"/>
      <c r="U97" s="131" t="s">
        <v>43</v>
      </c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  <c r="AP97" s="132"/>
      <c r="AQ97" s="132"/>
      <c r="AR97" s="132"/>
      <c r="AS97" s="132"/>
      <c r="AT97" s="132"/>
      <c r="AU97" s="132"/>
      <c r="AV97" s="132"/>
      <c r="AW97" s="132"/>
      <c r="AX97" s="132"/>
      <c r="AY97" s="133" t="s">
        <v>126</v>
      </c>
      <c r="AZ97" s="132"/>
      <c r="BA97" s="132"/>
      <c r="BB97" s="132"/>
      <c r="BC97" s="132"/>
      <c r="BD97" s="132"/>
      <c r="BE97" s="134">
        <f aca="true" t="shared" si="0" ref="BE97:BE102">IF(U97="základná",N97,0)</f>
        <v>0</v>
      </c>
      <c r="BF97" s="134">
        <f aca="true" t="shared" si="1" ref="BF97:BF102">IF(U97="znížená",N97,0)</f>
        <v>0</v>
      </c>
      <c r="BG97" s="134">
        <f aca="true" t="shared" si="2" ref="BG97:BG102">IF(U97="zákl. prenesená",N97,0)</f>
        <v>0</v>
      </c>
      <c r="BH97" s="134">
        <f aca="true" t="shared" si="3" ref="BH97:BH102">IF(U97="zníž. prenesená",N97,0)</f>
        <v>0</v>
      </c>
      <c r="BI97" s="134">
        <f aca="true" t="shared" si="4" ref="BI97:BI102">IF(U97="nulová",N97,0)</f>
        <v>0</v>
      </c>
      <c r="BJ97" s="133" t="s">
        <v>84</v>
      </c>
      <c r="BK97" s="132"/>
      <c r="BL97" s="132"/>
      <c r="BM97" s="132"/>
    </row>
    <row r="98" spans="2:65" s="1" customFormat="1" ht="18" customHeight="1">
      <c r="B98" s="126"/>
      <c r="C98" s="127"/>
      <c r="D98" s="211" t="s">
        <v>127</v>
      </c>
      <c r="E98" s="230"/>
      <c r="F98" s="230"/>
      <c r="G98" s="230"/>
      <c r="H98" s="230"/>
      <c r="I98" s="127"/>
      <c r="J98" s="127"/>
      <c r="K98" s="127"/>
      <c r="L98" s="127"/>
      <c r="M98" s="127"/>
      <c r="N98" s="209">
        <f>ROUND(N88*T98,2)</f>
        <v>0</v>
      </c>
      <c r="O98" s="230"/>
      <c r="P98" s="230"/>
      <c r="Q98" s="230"/>
      <c r="R98" s="128"/>
      <c r="S98" s="129"/>
      <c r="T98" s="130"/>
      <c r="U98" s="131" t="s">
        <v>43</v>
      </c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N98" s="132"/>
      <c r="AO98" s="132"/>
      <c r="AP98" s="132"/>
      <c r="AQ98" s="132"/>
      <c r="AR98" s="132"/>
      <c r="AS98" s="132"/>
      <c r="AT98" s="132"/>
      <c r="AU98" s="132"/>
      <c r="AV98" s="132"/>
      <c r="AW98" s="132"/>
      <c r="AX98" s="132"/>
      <c r="AY98" s="133" t="s">
        <v>126</v>
      </c>
      <c r="AZ98" s="132"/>
      <c r="BA98" s="132"/>
      <c r="BB98" s="132"/>
      <c r="BC98" s="132"/>
      <c r="BD98" s="132"/>
      <c r="BE98" s="134">
        <f t="shared" si="0"/>
        <v>0</v>
      </c>
      <c r="BF98" s="134">
        <f t="shared" si="1"/>
        <v>0</v>
      </c>
      <c r="BG98" s="134">
        <f t="shared" si="2"/>
        <v>0</v>
      </c>
      <c r="BH98" s="134">
        <f t="shared" si="3"/>
        <v>0</v>
      </c>
      <c r="BI98" s="134">
        <f t="shared" si="4"/>
        <v>0</v>
      </c>
      <c r="BJ98" s="133" t="s">
        <v>84</v>
      </c>
      <c r="BK98" s="132"/>
      <c r="BL98" s="132"/>
      <c r="BM98" s="132"/>
    </row>
    <row r="99" spans="2:65" s="1" customFormat="1" ht="18" customHeight="1">
      <c r="B99" s="126"/>
      <c r="C99" s="127"/>
      <c r="D99" s="211" t="s">
        <v>128</v>
      </c>
      <c r="E99" s="230"/>
      <c r="F99" s="230"/>
      <c r="G99" s="230"/>
      <c r="H99" s="230"/>
      <c r="I99" s="127"/>
      <c r="J99" s="127"/>
      <c r="K99" s="127"/>
      <c r="L99" s="127"/>
      <c r="M99" s="127"/>
      <c r="N99" s="209">
        <f>ROUND(N88*T99,2)</f>
        <v>0</v>
      </c>
      <c r="O99" s="230"/>
      <c r="P99" s="230"/>
      <c r="Q99" s="230"/>
      <c r="R99" s="128"/>
      <c r="S99" s="129"/>
      <c r="T99" s="130"/>
      <c r="U99" s="131" t="s">
        <v>43</v>
      </c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/>
      <c r="AN99" s="132"/>
      <c r="AO99" s="132"/>
      <c r="AP99" s="132"/>
      <c r="AQ99" s="132"/>
      <c r="AR99" s="132"/>
      <c r="AS99" s="132"/>
      <c r="AT99" s="132"/>
      <c r="AU99" s="132"/>
      <c r="AV99" s="132"/>
      <c r="AW99" s="132"/>
      <c r="AX99" s="132"/>
      <c r="AY99" s="133" t="s">
        <v>126</v>
      </c>
      <c r="AZ99" s="132"/>
      <c r="BA99" s="132"/>
      <c r="BB99" s="132"/>
      <c r="BC99" s="132"/>
      <c r="BD99" s="132"/>
      <c r="BE99" s="134">
        <f t="shared" si="0"/>
        <v>0</v>
      </c>
      <c r="BF99" s="134">
        <f t="shared" si="1"/>
        <v>0</v>
      </c>
      <c r="BG99" s="134">
        <f t="shared" si="2"/>
        <v>0</v>
      </c>
      <c r="BH99" s="134">
        <f t="shared" si="3"/>
        <v>0</v>
      </c>
      <c r="BI99" s="134">
        <f t="shared" si="4"/>
        <v>0</v>
      </c>
      <c r="BJ99" s="133" t="s">
        <v>84</v>
      </c>
      <c r="BK99" s="132"/>
      <c r="BL99" s="132"/>
      <c r="BM99" s="132"/>
    </row>
    <row r="100" spans="2:65" s="1" customFormat="1" ht="18" customHeight="1">
      <c r="B100" s="126"/>
      <c r="C100" s="127"/>
      <c r="D100" s="211" t="s">
        <v>129</v>
      </c>
      <c r="E100" s="230"/>
      <c r="F100" s="230"/>
      <c r="G100" s="230"/>
      <c r="H100" s="230"/>
      <c r="I100" s="127"/>
      <c r="J100" s="127"/>
      <c r="K100" s="127"/>
      <c r="L100" s="127"/>
      <c r="M100" s="127"/>
      <c r="N100" s="209">
        <f>ROUND(N88*T100,2)</f>
        <v>0</v>
      </c>
      <c r="O100" s="230"/>
      <c r="P100" s="230"/>
      <c r="Q100" s="230"/>
      <c r="R100" s="128"/>
      <c r="S100" s="129"/>
      <c r="T100" s="130"/>
      <c r="U100" s="131" t="s">
        <v>43</v>
      </c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  <c r="AP100" s="132"/>
      <c r="AQ100" s="132"/>
      <c r="AR100" s="132"/>
      <c r="AS100" s="132"/>
      <c r="AT100" s="132"/>
      <c r="AU100" s="132"/>
      <c r="AV100" s="132"/>
      <c r="AW100" s="132"/>
      <c r="AX100" s="132"/>
      <c r="AY100" s="133" t="s">
        <v>126</v>
      </c>
      <c r="AZ100" s="132"/>
      <c r="BA100" s="132"/>
      <c r="BB100" s="132"/>
      <c r="BC100" s="132"/>
      <c r="BD100" s="132"/>
      <c r="BE100" s="134">
        <f t="shared" si="0"/>
        <v>0</v>
      </c>
      <c r="BF100" s="134">
        <f t="shared" si="1"/>
        <v>0</v>
      </c>
      <c r="BG100" s="134">
        <f t="shared" si="2"/>
        <v>0</v>
      </c>
      <c r="BH100" s="134">
        <f t="shared" si="3"/>
        <v>0</v>
      </c>
      <c r="BI100" s="134">
        <f t="shared" si="4"/>
        <v>0</v>
      </c>
      <c r="BJ100" s="133" t="s">
        <v>84</v>
      </c>
      <c r="BK100" s="132"/>
      <c r="BL100" s="132"/>
      <c r="BM100" s="132"/>
    </row>
    <row r="101" spans="2:65" s="1" customFormat="1" ht="18" customHeight="1">
      <c r="B101" s="126"/>
      <c r="C101" s="127"/>
      <c r="D101" s="211" t="s">
        <v>130</v>
      </c>
      <c r="E101" s="230"/>
      <c r="F101" s="230"/>
      <c r="G101" s="230"/>
      <c r="H101" s="230"/>
      <c r="I101" s="127"/>
      <c r="J101" s="127"/>
      <c r="K101" s="127"/>
      <c r="L101" s="127"/>
      <c r="M101" s="127"/>
      <c r="N101" s="209">
        <f>ROUND(N88*T101,2)</f>
        <v>0</v>
      </c>
      <c r="O101" s="230"/>
      <c r="P101" s="230"/>
      <c r="Q101" s="230"/>
      <c r="R101" s="128"/>
      <c r="S101" s="129"/>
      <c r="T101" s="130"/>
      <c r="U101" s="131" t="s">
        <v>43</v>
      </c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  <c r="AP101" s="132"/>
      <c r="AQ101" s="132"/>
      <c r="AR101" s="132"/>
      <c r="AS101" s="132"/>
      <c r="AT101" s="132"/>
      <c r="AU101" s="132"/>
      <c r="AV101" s="132"/>
      <c r="AW101" s="132"/>
      <c r="AX101" s="132"/>
      <c r="AY101" s="133" t="s">
        <v>126</v>
      </c>
      <c r="AZ101" s="132"/>
      <c r="BA101" s="132"/>
      <c r="BB101" s="132"/>
      <c r="BC101" s="132"/>
      <c r="BD101" s="132"/>
      <c r="BE101" s="134">
        <f t="shared" si="0"/>
        <v>0</v>
      </c>
      <c r="BF101" s="134">
        <f t="shared" si="1"/>
        <v>0</v>
      </c>
      <c r="BG101" s="134">
        <f t="shared" si="2"/>
        <v>0</v>
      </c>
      <c r="BH101" s="134">
        <f t="shared" si="3"/>
        <v>0</v>
      </c>
      <c r="BI101" s="134">
        <f t="shared" si="4"/>
        <v>0</v>
      </c>
      <c r="BJ101" s="133" t="s">
        <v>84</v>
      </c>
      <c r="BK101" s="132"/>
      <c r="BL101" s="132"/>
      <c r="BM101" s="132"/>
    </row>
    <row r="102" spans="2:65" s="1" customFormat="1" ht="18" customHeight="1">
      <c r="B102" s="126"/>
      <c r="C102" s="127"/>
      <c r="D102" s="135" t="s">
        <v>131</v>
      </c>
      <c r="E102" s="127"/>
      <c r="F102" s="127"/>
      <c r="G102" s="127"/>
      <c r="H102" s="127"/>
      <c r="I102" s="127"/>
      <c r="J102" s="127"/>
      <c r="K102" s="127"/>
      <c r="L102" s="127"/>
      <c r="M102" s="127"/>
      <c r="N102" s="209">
        <f>ROUND(N88*T102,2)</f>
        <v>0</v>
      </c>
      <c r="O102" s="230"/>
      <c r="P102" s="230"/>
      <c r="Q102" s="230"/>
      <c r="R102" s="128"/>
      <c r="S102" s="129"/>
      <c r="T102" s="136"/>
      <c r="U102" s="137" t="s">
        <v>43</v>
      </c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  <c r="AP102" s="132"/>
      <c r="AQ102" s="132"/>
      <c r="AR102" s="132"/>
      <c r="AS102" s="132"/>
      <c r="AT102" s="132"/>
      <c r="AU102" s="132"/>
      <c r="AV102" s="132"/>
      <c r="AW102" s="132"/>
      <c r="AX102" s="132"/>
      <c r="AY102" s="133" t="s">
        <v>132</v>
      </c>
      <c r="AZ102" s="132"/>
      <c r="BA102" s="132"/>
      <c r="BB102" s="132"/>
      <c r="BC102" s="132"/>
      <c r="BD102" s="132"/>
      <c r="BE102" s="134">
        <f t="shared" si="0"/>
        <v>0</v>
      </c>
      <c r="BF102" s="134">
        <f t="shared" si="1"/>
        <v>0</v>
      </c>
      <c r="BG102" s="134">
        <f t="shared" si="2"/>
        <v>0</v>
      </c>
      <c r="BH102" s="134">
        <f t="shared" si="3"/>
        <v>0</v>
      </c>
      <c r="BI102" s="134">
        <f t="shared" si="4"/>
        <v>0</v>
      </c>
      <c r="BJ102" s="133" t="s">
        <v>84</v>
      </c>
      <c r="BK102" s="132"/>
      <c r="BL102" s="132"/>
      <c r="BM102" s="132"/>
    </row>
    <row r="103" spans="2:18" s="1" customFormat="1" ht="13.5">
      <c r="B103" s="30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2"/>
    </row>
    <row r="104" spans="2:18" s="1" customFormat="1" ht="29.25" customHeight="1">
      <c r="B104" s="30"/>
      <c r="C104" s="108" t="s">
        <v>107</v>
      </c>
      <c r="D104" s="109"/>
      <c r="E104" s="109"/>
      <c r="F104" s="109"/>
      <c r="G104" s="109"/>
      <c r="H104" s="109"/>
      <c r="I104" s="109"/>
      <c r="J104" s="109"/>
      <c r="K104" s="109"/>
      <c r="L104" s="212">
        <f>ROUND(SUM(N88+N96),2)</f>
        <v>0</v>
      </c>
      <c r="M104" s="224"/>
      <c r="N104" s="224"/>
      <c r="O104" s="224"/>
      <c r="P104" s="224"/>
      <c r="Q104" s="224"/>
      <c r="R104" s="32"/>
    </row>
    <row r="105" spans="2:18" s="1" customFormat="1" ht="6.75" customHeight="1"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6"/>
    </row>
    <row r="109" spans="2:18" s="1" customFormat="1" ht="6.75" customHeight="1">
      <c r="B109" s="57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9"/>
    </row>
    <row r="110" spans="2:18" s="1" customFormat="1" ht="36.75" customHeight="1">
      <c r="B110" s="30"/>
      <c r="C110" s="176" t="s">
        <v>133</v>
      </c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32"/>
    </row>
    <row r="111" spans="2:18" s="1" customFormat="1" ht="6.75" customHeight="1">
      <c r="B111" s="30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2"/>
    </row>
    <row r="112" spans="2:18" s="1" customFormat="1" ht="30" customHeight="1">
      <c r="B112" s="30"/>
      <c r="C112" s="25" t="s">
        <v>16</v>
      </c>
      <c r="D112" s="31"/>
      <c r="E112" s="31"/>
      <c r="F112" s="216" t="str">
        <f>F6</f>
        <v>Výmena svetlíkov ns výr. halách SAM - SHIPBUILDING AND MACHINERY a.s., Komárno</v>
      </c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31"/>
      <c r="R112" s="32"/>
    </row>
    <row r="113" spans="2:18" s="1" customFormat="1" ht="36.75" customHeight="1">
      <c r="B113" s="30"/>
      <c r="C113" s="64" t="s">
        <v>110</v>
      </c>
      <c r="D113" s="31"/>
      <c r="E113" s="31"/>
      <c r="F113" s="196" t="str">
        <f>F7</f>
        <v>3 - Hala 3-7 - shedové svetlíky</v>
      </c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31"/>
      <c r="R113" s="32"/>
    </row>
    <row r="114" spans="2:18" s="1" customFormat="1" ht="6.75" customHeight="1">
      <c r="B114" s="30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2"/>
    </row>
    <row r="115" spans="2:18" s="1" customFormat="1" ht="18" customHeight="1">
      <c r="B115" s="30"/>
      <c r="C115" s="25" t="s">
        <v>21</v>
      </c>
      <c r="D115" s="31"/>
      <c r="E115" s="31"/>
      <c r="F115" s="23" t="str">
        <f>F9</f>
        <v>Komárno</v>
      </c>
      <c r="G115" s="31"/>
      <c r="H115" s="31"/>
      <c r="I115" s="31"/>
      <c r="J115" s="31"/>
      <c r="K115" s="25" t="s">
        <v>23</v>
      </c>
      <c r="L115" s="31"/>
      <c r="M115" s="222" t="str">
        <f>IF(O9="","",O9)</f>
        <v>09.10.2020</v>
      </c>
      <c r="N115" s="195"/>
      <c r="O115" s="195"/>
      <c r="P115" s="195"/>
      <c r="Q115" s="31"/>
      <c r="R115" s="32"/>
    </row>
    <row r="116" spans="2:18" s="1" customFormat="1" ht="6.75" customHeight="1">
      <c r="B116" s="30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2"/>
    </row>
    <row r="117" spans="2:18" s="1" customFormat="1" ht="15">
      <c r="B117" s="30"/>
      <c r="C117" s="25" t="s">
        <v>25</v>
      </c>
      <c r="D117" s="31"/>
      <c r="E117" s="31"/>
      <c r="F117" s="23" t="str">
        <f>E12</f>
        <v>SAM – SHIPBUILDING AND MACHINERY, a.s. </v>
      </c>
      <c r="G117" s="31"/>
      <c r="H117" s="31"/>
      <c r="I117" s="31"/>
      <c r="J117" s="31"/>
      <c r="K117" s="25" t="s">
        <v>31</v>
      </c>
      <c r="L117" s="31"/>
      <c r="M117" s="181" t="str">
        <f>E18</f>
        <v>INTECH, spol. s r.o., Vlčie Hrdlo, 824 12 Bratisla</v>
      </c>
      <c r="N117" s="195"/>
      <c r="O117" s="195"/>
      <c r="P117" s="195"/>
      <c r="Q117" s="195"/>
      <c r="R117" s="32"/>
    </row>
    <row r="118" spans="2:18" s="1" customFormat="1" ht="14.25" customHeight="1">
      <c r="B118" s="30"/>
      <c r="C118" s="25" t="s">
        <v>29</v>
      </c>
      <c r="D118" s="31"/>
      <c r="E118" s="31"/>
      <c r="F118" s="23" t="str">
        <f>IF(E15="","",E15)</f>
        <v> </v>
      </c>
      <c r="G118" s="31"/>
      <c r="H118" s="31"/>
      <c r="I118" s="31"/>
      <c r="J118" s="31"/>
      <c r="K118" s="25" t="s">
        <v>34</v>
      </c>
      <c r="L118" s="31"/>
      <c r="M118" s="181" t="str">
        <f>E21</f>
        <v> </v>
      </c>
      <c r="N118" s="195"/>
      <c r="O118" s="195"/>
      <c r="P118" s="195"/>
      <c r="Q118" s="195"/>
      <c r="R118" s="32"/>
    </row>
    <row r="119" spans="2:18" s="1" customFormat="1" ht="9.75" customHeight="1">
      <c r="B119" s="30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2"/>
    </row>
    <row r="120" spans="2:27" s="8" customFormat="1" ht="29.25" customHeight="1">
      <c r="B120" s="138"/>
      <c r="C120" s="139" t="s">
        <v>134</v>
      </c>
      <c r="D120" s="140" t="s">
        <v>135</v>
      </c>
      <c r="E120" s="140" t="s">
        <v>58</v>
      </c>
      <c r="F120" s="231" t="s">
        <v>136</v>
      </c>
      <c r="G120" s="232"/>
      <c r="H120" s="232"/>
      <c r="I120" s="232"/>
      <c r="J120" s="140" t="s">
        <v>137</v>
      </c>
      <c r="K120" s="140" t="s">
        <v>138</v>
      </c>
      <c r="L120" s="233" t="s">
        <v>139</v>
      </c>
      <c r="M120" s="232"/>
      <c r="N120" s="231" t="s">
        <v>115</v>
      </c>
      <c r="O120" s="232"/>
      <c r="P120" s="232"/>
      <c r="Q120" s="234"/>
      <c r="R120" s="141"/>
      <c r="T120" s="72" t="s">
        <v>140</v>
      </c>
      <c r="U120" s="73" t="s">
        <v>40</v>
      </c>
      <c r="V120" s="73" t="s">
        <v>141</v>
      </c>
      <c r="W120" s="73" t="s">
        <v>142</v>
      </c>
      <c r="X120" s="73" t="s">
        <v>143</v>
      </c>
      <c r="Y120" s="73" t="s">
        <v>144</v>
      </c>
      <c r="Z120" s="73" t="s">
        <v>145</v>
      </c>
      <c r="AA120" s="74" t="s">
        <v>146</v>
      </c>
    </row>
    <row r="121" spans="2:63" s="1" customFormat="1" ht="29.25" customHeight="1">
      <c r="B121" s="30"/>
      <c r="C121" s="76" t="s">
        <v>112</v>
      </c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248">
        <f>BK121</f>
        <v>0</v>
      </c>
      <c r="O121" s="249"/>
      <c r="P121" s="249"/>
      <c r="Q121" s="249"/>
      <c r="R121" s="32"/>
      <c r="T121" s="75"/>
      <c r="U121" s="46"/>
      <c r="V121" s="46"/>
      <c r="W121" s="142">
        <f>W122+W133+W140</f>
        <v>0</v>
      </c>
      <c r="X121" s="46"/>
      <c r="Y121" s="142">
        <f>Y122+Y133+Y140</f>
        <v>0.00279</v>
      </c>
      <c r="Z121" s="46"/>
      <c r="AA121" s="143">
        <f>AA122+AA133+AA140</f>
        <v>7.009199999999999</v>
      </c>
      <c r="AT121" s="13" t="s">
        <v>75</v>
      </c>
      <c r="AU121" s="13" t="s">
        <v>117</v>
      </c>
      <c r="BK121" s="144">
        <f>BK122+BK133+BK140</f>
        <v>0</v>
      </c>
    </row>
    <row r="122" spans="2:63" s="9" customFormat="1" ht="36.75" customHeight="1">
      <c r="B122" s="145"/>
      <c r="C122" s="146"/>
      <c r="D122" s="147" t="s">
        <v>118</v>
      </c>
      <c r="E122" s="147"/>
      <c r="F122" s="147"/>
      <c r="G122" s="147"/>
      <c r="H122" s="147"/>
      <c r="I122" s="147"/>
      <c r="J122" s="147"/>
      <c r="K122" s="147"/>
      <c r="L122" s="147"/>
      <c r="M122" s="147"/>
      <c r="N122" s="228">
        <f>BK122</f>
        <v>0</v>
      </c>
      <c r="O122" s="225"/>
      <c r="P122" s="225"/>
      <c r="Q122" s="225"/>
      <c r="R122" s="148"/>
      <c r="T122" s="149"/>
      <c r="U122" s="146"/>
      <c r="V122" s="146"/>
      <c r="W122" s="150">
        <f>W123</f>
        <v>0</v>
      </c>
      <c r="X122" s="146"/>
      <c r="Y122" s="150">
        <f>Y123</f>
        <v>0</v>
      </c>
      <c r="Z122" s="146"/>
      <c r="AA122" s="151">
        <f>AA123</f>
        <v>7.009199999999999</v>
      </c>
      <c r="AR122" s="152" t="s">
        <v>81</v>
      </c>
      <c r="AT122" s="153" t="s">
        <v>75</v>
      </c>
      <c r="AU122" s="153" t="s">
        <v>76</v>
      </c>
      <c r="AY122" s="152" t="s">
        <v>147</v>
      </c>
      <c r="BK122" s="154">
        <f>BK123</f>
        <v>0</v>
      </c>
    </row>
    <row r="123" spans="2:63" s="9" customFormat="1" ht="19.5" customHeight="1">
      <c r="B123" s="145"/>
      <c r="C123" s="146"/>
      <c r="D123" s="155" t="s">
        <v>119</v>
      </c>
      <c r="E123" s="155"/>
      <c r="F123" s="155"/>
      <c r="G123" s="155"/>
      <c r="H123" s="155"/>
      <c r="I123" s="155"/>
      <c r="J123" s="155"/>
      <c r="K123" s="155"/>
      <c r="L123" s="155"/>
      <c r="M123" s="155"/>
      <c r="N123" s="250">
        <f>BK123</f>
        <v>0</v>
      </c>
      <c r="O123" s="251"/>
      <c r="P123" s="251"/>
      <c r="Q123" s="251"/>
      <c r="R123" s="148"/>
      <c r="T123" s="149"/>
      <c r="U123" s="146"/>
      <c r="V123" s="146"/>
      <c r="W123" s="150">
        <f>SUM(W124:W132)</f>
        <v>0</v>
      </c>
      <c r="X123" s="146"/>
      <c r="Y123" s="150">
        <f>SUM(Y124:Y132)</f>
        <v>0</v>
      </c>
      <c r="Z123" s="146"/>
      <c r="AA123" s="151">
        <f>SUM(AA124:AA132)</f>
        <v>7.009199999999999</v>
      </c>
      <c r="AR123" s="152" t="s">
        <v>81</v>
      </c>
      <c r="AT123" s="153" t="s">
        <v>75</v>
      </c>
      <c r="AU123" s="153" t="s">
        <v>81</v>
      </c>
      <c r="AY123" s="152" t="s">
        <v>147</v>
      </c>
      <c r="BK123" s="154">
        <f>SUM(BK124:BK132)</f>
        <v>0</v>
      </c>
    </row>
    <row r="124" spans="2:65" s="1" customFormat="1" ht="44.25" customHeight="1">
      <c r="B124" s="126"/>
      <c r="C124" s="156" t="s">
        <v>81</v>
      </c>
      <c r="D124" s="156" t="s">
        <v>148</v>
      </c>
      <c r="E124" s="157" t="s">
        <v>149</v>
      </c>
      <c r="F124" s="235" t="s">
        <v>150</v>
      </c>
      <c r="G124" s="236"/>
      <c r="H124" s="236"/>
      <c r="I124" s="236"/>
      <c r="J124" s="158" t="s">
        <v>151</v>
      </c>
      <c r="K124" s="159">
        <v>389.4</v>
      </c>
      <c r="L124" s="237">
        <v>0</v>
      </c>
      <c r="M124" s="236"/>
      <c r="N124" s="238">
        <f aca="true" t="shared" si="5" ref="N124:N132">ROUND(L124*K124,2)</f>
        <v>0</v>
      </c>
      <c r="O124" s="236"/>
      <c r="P124" s="236"/>
      <c r="Q124" s="236"/>
      <c r="R124" s="128"/>
      <c r="T124" s="160" t="s">
        <v>19</v>
      </c>
      <c r="U124" s="39" t="s">
        <v>43</v>
      </c>
      <c r="V124" s="31"/>
      <c r="W124" s="161">
        <f aca="true" t="shared" si="6" ref="W124:W132">V124*K124</f>
        <v>0</v>
      </c>
      <c r="X124" s="161">
        <v>0</v>
      </c>
      <c r="Y124" s="161">
        <f aca="true" t="shared" si="7" ref="Y124:Y132">X124*K124</f>
        <v>0</v>
      </c>
      <c r="Z124" s="161">
        <v>0.018</v>
      </c>
      <c r="AA124" s="162">
        <f aca="true" t="shared" si="8" ref="AA124:AA132">Z124*K124</f>
        <v>7.009199999999999</v>
      </c>
      <c r="AR124" s="13" t="s">
        <v>152</v>
      </c>
      <c r="AT124" s="13" t="s">
        <v>148</v>
      </c>
      <c r="AU124" s="13" t="s">
        <v>84</v>
      </c>
      <c r="AY124" s="13" t="s">
        <v>147</v>
      </c>
      <c r="BE124" s="101">
        <f aca="true" t="shared" si="9" ref="BE124:BE132">IF(U124="základná",N124,0)</f>
        <v>0</v>
      </c>
      <c r="BF124" s="101">
        <f aca="true" t="shared" si="10" ref="BF124:BF132">IF(U124="znížená",N124,0)</f>
        <v>0</v>
      </c>
      <c r="BG124" s="101">
        <f aca="true" t="shared" si="11" ref="BG124:BG132">IF(U124="zákl. prenesená",N124,0)</f>
        <v>0</v>
      </c>
      <c r="BH124" s="101">
        <f aca="true" t="shared" si="12" ref="BH124:BH132">IF(U124="zníž. prenesená",N124,0)</f>
        <v>0</v>
      </c>
      <c r="BI124" s="101">
        <f aca="true" t="shared" si="13" ref="BI124:BI132">IF(U124="nulová",N124,0)</f>
        <v>0</v>
      </c>
      <c r="BJ124" s="13" t="s">
        <v>84</v>
      </c>
      <c r="BK124" s="101">
        <f aca="true" t="shared" si="14" ref="BK124:BK132">ROUND(L124*K124,2)</f>
        <v>0</v>
      </c>
      <c r="BL124" s="13" t="s">
        <v>152</v>
      </c>
      <c r="BM124" s="13" t="s">
        <v>220</v>
      </c>
    </row>
    <row r="125" spans="2:65" s="1" customFormat="1" ht="31.5" customHeight="1">
      <c r="B125" s="126"/>
      <c r="C125" s="156" t="s">
        <v>84</v>
      </c>
      <c r="D125" s="156" t="s">
        <v>148</v>
      </c>
      <c r="E125" s="157" t="s">
        <v>154</v>
      </c>
      <c r="F125" s="235" t="s">
        <v>155</v>
      </c>
      <c r="G125" s="236"/>
      <c r="H125" s="236"/>
      <c r="I125" s="236"/>
      <c r="J125" s="158" t="s">
        <v>156</v>
      </c>
      <c r="K125" s="159">
        <v>7.009</v>
      </c>
      <c r="L125" s="237">
        <v>0</v>
      </c>
      <c r="M125" s="236"/>
      <c r="N125" s="238">
        <f t="shared" si="5"/>
        <v>0</v>
      </c>
      <c r="O125" s="236"/>
      <c r="P125" s="236"/>
      <c r="Q125" s="236"/>
      <c r="R125" s="128"/>
      <c r="T125" s="160" t="s">
        <v>19</v>
      </c>
      <c r="U125" s="39" t="s">
        <v>43</v>
      </c>
      <c r="V125" s="31"/>
      <c r="W125" s="161">
        <f t="shared" si="6"/>
        <v>0</v>
      </c>
      <c r="X125" s="161">
        <v>0</v>
      </c>
      <c r="Y125" s="161">
        <f t="shared" si="7"/>
        <v>0</v>
      </c>
      <c r="Z125" s="161">
        <v>0</v>
      </c>
      <c r="AA125" s="162">
        <f t="shared" si="8"/>
        <v>0</v>
      </c>
      <c r="AR125" s="13" t="s">
        <v>90</v>
      </c>
      <c r="AT125" s="13" t="s">
        <v>148</v>
      </c>
      <c r="AU125" s="13" t="s">
        <v>84</v>
      </c>
      <c r="AY125" s="13" t="s">
        <v>147</v>
      </c>
      <c r="BE125" s="101">
        <f t="shared" si="9"/>
        <v>0</v>
      </c>
      <c r="BF125" s="101">
        <f t="shared" si="10"/>
        <v>0</v>
      </c>
      <c r="BG125" s="101">
        <f t="shared" si="11"/>
        <v>0</v>
      </c>
      <c r="BH125" s="101">
        <f t="shared" si="12"/>
        <v>0</v>
      </c>
      <c r="BI125" s="101">
        <f t="shared" si="13"/>
        <v>0</v>
      </c>
      <c r="BJ125" s="13" t="s">
        <v>84</v>
      </c>
      <c r="BK125" s="101">
        <f t="shared" si="14"/>
        <v>0</v>
      </c>
      <c r="BL125" s="13" t="s">
        <v>90</v>
      </c>
      <c r="BM125" s="13" t="s">
        <v>221</v>
      </c>
    </row>
    <row r="126" spans="2:65" s="1" customFormat="1" ht="31.5" customHeight="1">
      <c r="B126" s="126"/>
      <c r="C126" s="156" t="s">
        <v>87</v>
      </c>
      <c r="D126" s="156" t="s">
        <v>148</v>
      </c>
      <c r="E126" s="157" t="s">
        <v>158</v>
      </c>
      <c r="F126" s="235" t="s">
        <v>159</v>
      </c>
      <c r="G126" s="236"/>
      <c r="H126" s="236"/>
      <c r="I126" s="236"/>
      <c r="J126" s="158" t="s">
        <v>156</v>
      </c>
      <c r="K126" s="159">
        <v>7.009</v>
      </c>
      <c r="L126" s="237">
        <v>0</v>
      </c>
      <c r="M126" s="236"/>
      <c r="N126" s="238">
        <f t="shared" si="5"/>
        <v>0</v>
      </c>
      <c r="O126" s="236"/>
      <c r="P126" s="236"/>
      <c r="Q126" s="236"/>
      <c r="R126" s="128"/>
      <c r="T126" s="160" t="s">
        <v>19</v>
      </c>
      <c r="U126" s="39" t="s">
        <v>43</v>
      </c>
      <c r="V126" s="31"/>
      <c r="W126" s="161">
        <f t="shared" si="6"/>
        <v>0</v>
      </c>
      <c r="X126" s="161">
        <v>0</v>
      </c>
      <c r="Y126" s="161">
        <f t="shared" si="7"/>
        <v>0</v>
      </c>
      <c r="Z126" s="161">
        <v>0</v>
      </c>
      <c r="AA126" s="162">
        <f t="shared" si="8"/>
        <v>0</v>
      </c>
      <c r="AR126" s="13" t="s">
        <v>90</v>
      </c>
      <c r="AT126" s="13" t="s">
        <v>148</v>
      </c>
      <c r="AU126" s="13" t="s">
        <v>84</v>
      </c>
      <c r="AY126" s="13" t="s">
        <v>147</v>
      </c>
      <c r="BE126" s="101">
        <f t="shared" si="9"/>
        <v>0</v>
      </c>
      <c r="BF126" s="101">
        <f t="shared" si="10"/>
        <v>0</v>
      </c>
      <c r="BG126" s="101">
        <f t="shared" si="11"/>
        <v>0</v>
      </c>
      <c r="BH126" s="101">
        <f t="shared" si="12"/>
        <v>0</v>
      </c>
      <c r="BI126" s="101">
        <f t="shared" si="13"/>
        <v>0</v>
      </c>
      <c r="BJ126" s="13" t="s">
        <v>84</v>
      </c>
      <c r="BK126" s="101">
        <f t="shared" si="14"/>
        <v>0</v>
      </c>
      <c r="BL126" s="13" t="s">
        <v>90</v>
      </c>
      <c r="BM126" s="13" t="s">
        <v>222</v>
      </c>
    </row>
    <row r="127" spans="2:65" s="1" customFormat="1" ht="31.5" customHeight="1">
      <c r="B127" s="126"/>
      <c r="C127" s="156" t="s">
        <v>90</v>
      </c>
      <c r="D127" s="156" t="s">
        <v>148</v>
      </c>
      <c r="E127" s="157" t="s">
        <v>161</v>
      </c>
      <c r="F127" s="235" t="s">
        <v>162</v>
      </c>
      <c r="G127" s="236"/>
      <c r="H127" s="236"/>
      <c r="I127" s="236"/>
      <c r="J127" s="158" t="s">
        <v>156</v>
      </c>
      <c r="K127" s="159">
        <v>7.009</v>
      </c>
      <c r="L127" s="237">
        <v>0</v>
      </c>
      <c r="M127" s="236"/>
      <c r="N127" s="238">
        <f t="shared" si="5"/>
        <v>0</v>
      </c>
      <c r="O127" s="236"/>
      <c r="P127" s="236"/>
      <c r="Q127" s="236"/>
      <c r="R127" s="128"/>
      <c r="T127" s="160" t="s">
        <v>19</v>
      </c>
      <c r="U127" s="39" t="s">
        <v>43</v>
      </c>
      <c r="V127" s="31"/>
      <c r="W127" s="161">
        <f t="shared" si="6"/>
        <v>0</v>
      </c>
      <c r="X127" s="161">
        <v>0</v>
      </c>
      <c r="Y127" s="161">
        <f t="shared" si="7"/>
        <v>0</v>
      </c>
      <c r="Z127" s="161">
        <v>0</v>
      </c>
      <c r="AA127" s="162">
        <f t="shared" si="8"/>
        <v>0</v>
      </c>
      <c r="AR127" s="13" t="s">
        <v>90</v>
      </c>
      <c r="AT127" s="13" t="s">
        <v>148</v>
      </c>
      <c r="AU127" s="13" t="s">
        <v>84</v>
      </c>
      <c r="AY127" s="13" t="s">
        <v>147</v>
      </c>
      <c r="BE127" s="101">
        <f t="shared" si="9"/>
        <v>0</v>
      </c>
      <c r="BF127" s="101">
        <f t="shared" si="10"/>
        <v>0</v>
      </c>
      <c r="BG127" s="101">
        <f t="shared" si="11"/>
        <v>0</v>
      </c>
      <c r="BH127" s="101">
        <f t="shared" si="12"/>
        <v>0</v>
      </c>
      <c r="BI127" s="101">
        <f t="shared" si="13"/>
        <v>0</v>
      </c>
      <c r="BJ127" s="13" t="s">
        <v>84</v>
      </c>
      <c r="BK127" s="101">
        <f t="shared" si="14"/>
        <v>0</v>
      </c>
      <c r="BL127" s="13" t="s">
        <v>90</v>
      </c>
      <c r="BM127" s="13" t="s">
        <v>223</v>
      </c>
    </row>
    <row r="128" spans="2:65" s="1" customFormat="1" ht="31.5" customHeight="1">
      <c r="B128" s="126"/>
      <c r="C128" s="156" t="s">
        <v>93</v>
      </c>
      <c r="D128" s="156" t="s">
        <v>148</v>
      </c>
      <c r="E128" s="157" t="s">
        <v>164</v>
      </c>
      <c r="F128" s="235" t="s">
        <v>165</v>
      </c>
      <c r="G128" s="236"/>
      <c r="H128" s="236"/>
      <c r="I128" s="236"/>
      <c r="J128" s="158" t="s">
        <v>156</v>
      </c>
      <c r="K128" s="159">
        <v>175.225</v>
      </c>
      <c r="L128" s="237">
        <v>0</v>
      </c>
      <c r="M128" s="236"/>
      <c r="N128" s="238">
        <f t="shared" si="5"/>
        <v>0</v>
      </c>
      <c r="O128" s="236"/>
      <c r="P128" s="236"/>
      <c r="Q128" s="236"/>
      <c r="R128" s="128"/>
      <c r="T128" s="160" t="s">
        <v>19</v>
      </c>
      <c r="U128" s="39" t="s">
        <v>43</v>
      </c>
      <c r="V128" s="31"/>
      <c r="W128" s="161">
        <f t="shared" si="6"/>
        <v>0</v>
      </c>
      <c r="X128" s="161">
        <v>0</v>
      </c>
      <c r="Y128" s="161">
        <f t="shared" si="7"/>
        <v>0</v>
      </c>
      <c r="Z128" s="161">
        <v>0</v>
      </c>
      <c r="AA128" s="162">
        <f t="shared" si="8"/>
        <v>0</v>
      </c>
      <c r="AR128" s="13" t="s">
        <v>90</v>
      </c>
      <c r="AT128" s="13" t="s">
        <v>148</v>
      </c>
      <c r="AU128" s="13" t="s">
        <v>84</v>
      </c>
      <c r="AY128" s="13" t="s">
        <v>147</v>
      </c>
      <c r="BE128" s="101">
        <f t="shared" si="9"/>
        <v>0</v>
      </c>
      <c r="BF128" s="101">
        <f t="shared" si="10"/>
        <v>0</v>
      </c>
      <c r="BG128" s="101">
        <f t="shared" si="11"/>
        <v>0</v>
      </c>
      <c r="BH128" s="101">
        <f t="shared" si="12"/>
        <v>0</v>
      </c>
      <c r="BI128" s="101">
        <f t="shared" si="13"/>
        <v>0</v>
      </c>
      <c r="BJ128" s="13" t="s">
        <v>84</v>
      </c>
      <c r="BK128" s="101">
        <f t="shared" si="14"/>
        <v>0</v>
      </c>
      <c r="BL128" s="13" t="s">
        <v>90</v>
      </c>
      <c r="BM128" s="13" t="s">
        <v>224</v>
      </c>
    </row>
    <row r="129" spans="2:65" s="1" customFormat="1" ht="31.5" customHeight="1">
      <c r="B129" s="126"/>
      <c r="C129" s="156" t="s">
        <v>96</v>
      </c>
      <c r="D129" s="156" t="s">
        <v>148</v>
      </c>
      <c r="E129" s="157" t="s">
        <v>167</v>
      </c>
      <c r="F129" s="235" t="s">
        <v>168</v>
      </c>
      <c r="G129" s="236"/>
      <c r="H129" s="236"/>
      <c r="I129" s="236"/>
      <c r="J129" s="158" t="s">
        <v>156</v>
      </c>
      <c r="K129" s="159">
        <v>7.009</v>
      </c>
      <c r="L129" s="237">
        <v>0</v>
      </c>
      <c r="M129" s="236"/>
      <c r="N129" s="238">
        <f t="shared" si="5"/>
        <v>0</v>
      </c>
      <c r="O129" s="236"/>
      <c r="P129" s="236"/>
      <c r="Q129" s="236"/>
      <c r="R129" s="128"/>
      <c r="T129" s="160" t="s">
        <v>19</v>
      </c>
      <c r="U129" s="39" t="s">
        <v>43</v>
      </c>
      <c r="V129" s="31"/>
      <c r="W129" s="161">
        <f t="shared" si="6"/>
        <v>0</v>
      </c>
      <c r="X129" s="161">
        <v>0</v>
      </c>
      <c r="Y129" s="161">
        <f t="shared" si="7"/>
        <v>0</v>
      </c>
      <c r="Z129" s="161">
        <v>0</v>
      </c>
      <c r="AA129" s="162">
        <f t="shared" si="8"/>
        <v>0</v>
      </c>
      <c r="AR129" s="13" t="s">
        <v>90</v>
      </c>
      <c r="AT129" s="13" t="s">
        <v>148</v>
      </c>
      <c r="AU129" s="13" t="s">
        <v>84</v>
      </c>
      <c r="AY129" s="13" t="s">
        <v>147</v>
      </c>
      <c r="BE129" s="101">
        <f t="shared" si="9"/>
        <v>0</v>
      </c>
      <c r="BF129" s="101">
        <f t="shared" si="10"/>
        <v>0</v>
      </c>
      <c r="BG129" s="101">
        <f t="shared" si="11"/>
        <v>0</v>
      </c>
      <c r="BH129" s="101">
        <f t="shared" si="12"/>
        <v>0</v>
      </c>
      <c r="BI129" s="101">
        <f t="shared" si="13"/>
        <v>0</v>
      </c>
      <c r="BJ129" s="13" t="s">
        <v>84</v>
      </c>
      <c r="BK129" s="101">
        <f t="shared" si="14"/>
        <v>0</v>
      </c>
      <c r="BL129" s="13" t="s">
        <v>90</v>
      </c>
      <c r="BM129" s="13" t="s">
        <v>225</v>
      </c>
    </row>
    <row r="130" spans="2:65" s="1" customFormat="1" ht="31.5" customHeight="1">
      <c r="B130" s="126"/>
      <c r="C130" s="156" t="s">
        <v>170</v>
      </c>
      <c r="D130" s="156" t="s">
        <v>148</v>
      </c>
      <c r="E130" s="157" t="s">
        <v>171</v>
      </c>
      <c r="F130" s="235" t="s">
        <v>172</v>
      </c>
      <c r="G130" s="236"/>
      <c r="H130" s="236"/>
      <c r="I130" s="236"/>
      <c r="J130" s="158" t="s">
        <v>156</v>
      </c>
      <c r="K130" s="159">
        <v>7.009</v>
      </c>
      <c r="L130" s="237">
        <v>0</v>
      </c>
      <c r="M130" s="236"/>
      <c r="N130" s="238">
        <f t="shared" si="5"/>
        <v>0</v>
      </c>
      <c r="O130" s="236"/>
      <c r="P130" s="236"/>
      <c r="Q130" s="236"/>
      <c r="R130" s="128"/>
      <c r="T130" s="160" t="s">
        <v>19</v>
      </c>
      <c r="U130" s="39" t="s">
        <v>43</v>
      </c>
      <c r="V130" s="31"/>
      <c r="W130" s="161">
        <f t="shared" si="6"/>
        <v>0</v>
      </c>
      <c r="X130" s="161">
        <v>0</v>
      </c>
      <c r="Y130" s="161">
        <f t="shared" si="7"/>
        <v>0</v>
      </c>
      <c r="Z130" s="161">
        <v>0</v>
      </c>
      <c r="AA130" s="162">
        <f t="shared" si="8"/>
        <v>0</v>
      </c>
      <c r="AR130" s="13" t="s">
        <v>90</v>
      </c>
      <c r="AT130" s="13" t="s">
        <v>148</v>
      </c>
      <c r="AU130" s="13" t="s">
        <v>84</v>
      </c>
      <c r="AY130" s="13" t="s">
        <v>147</v>
      </c>
      <c r="BE130" s="101">
        <f t="shared" si="9"/>
        <v>0</v>
      </c>
      <c r="BF130" s="101">
        <f t="shared" si="10"/>
        <v>0</v>
      </c>
      <c r="BG130" s="101">
        <f t="shared" si="11"/>
        <v>0</v>
      </c>
      <c r="BH130" s="101">
        <f t="shared" si="12"/>
        <v>0</v>
      </c>
      <c r="BI130" s="101">
        <f t="shared" si="13"/>
        <v>0</v>
      </c>
      <c r="BJ130" s="13" t="s">
        <v>84</v>
      </c>
      <c r="BK130" s="101">
        <f t="shared" si="14"/>
        <v>0</v>
      </c>
      <c r="BL130" s="13" t="s">
        <v>90</v>
      </c>
      <c r="BM130" s="13" t="s">
        <v>226</v>
      </c>
    </row>
    <row r="131" spans="2:65" s="1" customFormat="1" ht="31.5" customHeight="1">
      <c r="B131" s="126"/>
      <c r="C131" s="156" t="s">
        <v>174</v>
      </c>
      <c r="D131" s="156" t="s">
        <v>148</v>
      </c>
      <c r="E131" s="157" t="s">
        <v>175</v>
      </c>
      <c r="F131" s="235" t="s">
        <v>176</v>
      </c>
      <c r="G131" s="236"/>
      <c r="H131" s="236"/>
      <c r="I131" s="236"/>
      <c r="J131" s="158" t="s">
        <v>156</v>
      </c>
      <c r="K131" s="159">
        <v>7.009</v>
      </c>
      <c r="L131" s="237">
        <v>0</v>
      </c>
      <c r="M131" s="236"/>
      <c r="N131" s="238">
        <f t="shared" si="5"/>
        <v>0</v>
      </c>
      <c r="O131" s="236"/>
      <c r="P131" s="236"/>
      <c r="Q131" s="236"/>
      <c r="R131" s="128"/>
      <c r="T131" s="160" t="s">
        <v>19</v>
      </c>
      <c r="U131" s="39" t="s">
        <v>43</v>
      </c>
      <c r="V131" s="31"/>
      <c r="W131" s="161">
        <f t="shared" si="6"/>
        <v>0</v>
      </c>
      <c r="X131" s="161">
        <v>0</v>
      </c>
      <c r="Y131" s="161">
        <f t="shared" si="7"/>
        <v>0</v>
      </c>
      <c r="Z131" s="161">
        <v>0</v>
      </c>
      <c r="AA131" s="162">
        <f t="shared" si="8"/>
        <v>0</v>
      </c>
      <c r="AR131" s="13" t="s">
        <v>90</v>
      </c>
      <c r="AT131" s="13" t="s">
        <v>148</v>
      </c>
      <c r="AU131" s="13" t="s">
        <v>84</v>
      </c>
      <c r="AY131" s="13" t="s">
        <v>147</v>
      </c>
      <c r="BE131" s="101">
        <f t="shared" si="9"/>
        <v>0</v>
      </c>
      <c r="BF131" s="101">
        <f t="shared" si="10"/>
        <v>0</v>
      </c>
      <c r="BG131" s="101">
        <f t="shared" si="11"/>
        <v>0</v>
      </c>
      <c r="BH131" s="101">
        <f t="shared" si="12"/>
        <v>0</v>
      </c>
      <c r="BI131" s="101">
        <f t="shared" si="13"/>
        <v>0</v>
      </c>
      <c r="BJ131" s="13" t="s">
        <v>84</v>
      </c>
      <c r="BK131" s="101">
        <f t="shared" si="14"/>
        <v>0</v>
      </c>
      <c r="BL131" s="13" t="s">
        <v>90</v>
      </c>
      <c r="BM131" s="13" t="s">
        <v>227</v>
      </c>
    </row>
    <row r="132" spans="2:65" s="1" customFormat="1" ht="31.5" customHeight="1">
      <c r="B132" s="126"/>
      <c r="C132" s="156" t="s">
        <v>178</v>
      </c>
      <c r="D132" s="156" t="s">
        <v>148</v>
      </c>
      <c r="E132" s="157" t="s">
        <v>179</v>
      </c>
      <c r="F132" s="235" t="s">
        <v>180</v>
      </c>
      <c r="G132" s="236"/>
      <c r="H132" s="236"/>
      <c r="I132" s="236"/>
      <c r="J132" s="158" t="s">
        <v>156</v>
      </c>
      <c r="K132" s="159">
        <v>7.009</v>
      </c>
      <c r="L132" s="237">
        <v>0</v>
      </c>
      <c r="M132" s="236"/>
      <c r="N132" s="238">
        <f t="shared" si="5"/>
        <v>0</v>
      </c>
      <c r="O132" s="236"/>
      <c r="P132" s="236"/>
      <c r="Q132" s="236"/>
      <c r="R132" s="128"/>
      <c r="T132" s="160" t="s">
        <v>19</v>
      </c>
      <c r="U132" s="39" t="s">
        <v>43</v>
      </c>
      <c r="V132" s="31"/>
      <c r="W132" s="161">
        <f t="shared" si="6"/>
        <v>0</v>
      </c>
      <c r="X132" s="161">
        <v>0</v>
      </c>
      <c r="Y132" s="161">
        <f t="shared" si="7"/>
        <v>0</v>
      </c>
      <c r="Z132" s="161">
        <v>0</v>
      </c>
      <c r="AA132" s="162">
        <f t="shared" si="8"/>
        <v>0</v>
      </c>
      <c r="AR132" s="13" t="s">
        <v>90</v>
      </c>
      <c r="AT132" s="13" t="s">
        <v>148</v>
      </c>
      <c r="AU132" s="13" t="s">
        <v>84</v>
      </c>
      <c r="AY132" s="13" t="s">
        <v>147</v>
      </c>
      <c r="BE132" s="101">
        <f t="shared" si="9"/>
        <v>0</v>
      </c>
      <c r="BF132" s="101">
        <f t="shared" si="10"/>
        <v>0</v>
      </c>
      <c r="BG132" s="101">
        <f t="shared" si="11"/>
        <v>0</v>
      </c>
      <c r="BH132" s="101">
        <f t="shared" si="12"/>
        <v>0</v>
      </c>
      <c r="BI132" s="101">
        <f t="shared" si="13"/>
        <v>0</v>
      </c>
      <c r="BJ132" s="13" t="s">
        <v>84</v>
      </c>
      <c r="BK132" s="101">
        <f t="shared" si="14"/>
        <v>0</v>
      </c>
      <c r="BL132" s="13" t="s">
        <v>90</v>
      </c>
      <c r="BM132" s="13" t="s">
        <v>228</v>
      </c>
    </row>
    <row r="133" spans="2:63" s="9" customFormat="1" ht="36.75" customHeight="1">
      <c r="B133" s="145"/>
      <c r="C133" s="146"/>
      <c r="D133" s="147" t="s">
        <v>120</v>
      </c>
      <c r="E133" s="147"/>
      <c r="F133" s="147"/>
      <c r="G133" s="147"/>
      <c r="H133" s="147"/>
      <c r="I133" s="147"/>
      <c r="J133" s="147"/>
      <c r="K133" s="147"/>
      <c r="L133" s="147"/>
      <c r="M133" s="147"/>
      <c r="N133" s="252">
        <f>BK133</f>
        <v>0</v>
      </c>
      <c r="O133" s="253"/>
      <c r="P133" s="253"/>
      <c r="Q133" s="253"/>
      <c r="R133" s="148"/>
      <c r="T133" s="149"/>
      <c r="U133" s="146"/>
      <c r="V133" s="146"/>
      <c r="W133" s="150">
        <f>W134</f>
        <v>0</v>
      </c>
      <c r="X133" s="146"/>
      <c r="Y133" s="150">
        <f>Y134</f>
        <v>0.00279</v>
      </c>
      <c r="Z133" s="146"/>
      <c r="AA133" s="151">
        <f>AA134</f>
        <v>0</v>
      </c>
      <c r="AR133" s="152" t="s">
        <v>84</v>
      </c>
      <c r="AT133" s="153" t="s">
        <v>75</v>
      </c>
      <c r="AU133" s="153" t="s">
        <v>76</v>
      </c>
      <c r="AY133" s="152" t="s">
        <v>147</v>
      </c>
      <c r="BK133" s="154">
        <f>BK134</f>
        <v>0</v>
      </c>
    </row>
    <row r="134" spans="2:63" s="9" customFormat="1" ht="19.5" customHeight="1">
      <c r="B134" s="145"/>
      <c r="C134" s="146"/>
      <c r="D134" s="155" t="s">
        <v>121</v>
      </c>
      <c r="E134" s="155"/>
      <c r="F134" s="155"/>
      <c r="G134" s="155"/>
      <c r="H134" s="155"/>
      <c r="I134" s="155"/>
      <c r="J134" s="155"/>
      <c r="K134" s="155"/>
      <c r="L134" s="155"/>
      <c r="M134" s="155"/>
      <c r="N134" s="250">
        <f>BK134</f>
        <v>0</v>
      </c>
      <c r="O134" s="251"/>
      <c r="P134" s="251"/>
      <c r="Q134" s="251"/>
      <c r="R134" s="148"/>
      <c r="T134" s="149"/>
      <c r="U134" s="146"/>
      <c r="V134" s="146"/>
      <c r="W134" s="150">
        <f>W135+SUM(W136:W138)</f>
        <v>0</v>
      </c>
      <c r="X134" s="146"/>
      <c r="Y134" s="150">
        <f>Y135+SUM(Y136:Y138)</f>
        <v>0.00279</v>
      </c>
      <c r="Z134" s="146"/>
      <c r="AA134" s="151">
        <f>AA135+SUM(AA136:AA138)</f>
        <v>0</v>
      </c>
      <c r="AR134" s="152" t="s">
        <v>84</v>
      </c>
      <c r="AT134" s="153" t="s">
        <v>75</v>
      </c>
      <c r="AU134" s="153" t="s">
        <v>81</v>
      </c>
      <c r="AY134" s="152" t="s">
        <v>147</v>
      </c>
      <c r="BK134" s="154">
        <f>BK135+SUM(BK136:BK138)</f>
        <v>0</v>
      </c>
    </row>
    <row r="135" spans="2:65" s="1" customFormat="1" ht="31.5" customHeight="1">
      <c r="B135" s="126"/>
      <c r="C135" s="156" t="s">
        <v>182</v>
      </c>
      <c r="D135" s="156" t="s">
        <v>148</v>
      </c>
      <c r="E135" s="157" t="s">
        <v>183</v>
      </c>
      <c r="F135" s="235" t="s">
        <v>184</v>
      </c>
      <c r="G135" s="236"/>
      <c r="H135" s="236"/>
      <c r="I135" s="236"/>
      <c r="J135" s="158" t="s">
        <v>185</v>
      </c>
      <c r="K135" s="159">
        <v>1</v>
      </c>
      <c r="L135" s="237">
        <v>0</v>
      </c>
      <c r="M135" s="236"/>
      <c r="N135" s="238">
        <f>ROUND(L135*K135,2)</f>
        <v>0</v>
      </c>
      <c r="O135" s="236"/>
      <c r="P135" s="236"/>
      <c r="Q135" s="236"/>
      <c r="R135" s="128"/>
      <c r="T135" s="160" t="s">
        <v>19</v>
      </c>
      <c r="U135" s="39" t="s">
        <v>43</v>
      </c>
      <c r="V135" s="31"/>
      <c r="W135" s="161">
        <f>V135*K135</f>
        <v>0</v>
      </c>
      <c r="X135" s="161">
        <v>0.00183</v>
      </c>
      <c r="Y135" s="161">
        <f>X135*K135</f>
        <v>0.00183</v>
      </c>
      <c r="Z135" s="161">
        <v>0</v>
      </c>
      <c r="AA135" s="162">
        <f>Z135*K135</f>
        <v>0</v>
      </c>
      <c r="AR135" s="13" t="s">
        <v>90</v>
      </c>
      <c r="AT135" s="13" t="s">
        <v>148</v>
      </c>
      <c r="AU135" s="13" t="s">
        <v>84</v>
      </c>
      <c r="AY135" s="13" t="s">
        <v>147</v>
      </c>
      <c r="BE135" s="101">
        <f>IF(U135="základná",N135,0)</f>
        <v>0</v>
      </c>
      <c r="BF135" s="101">
        <f>IF(U135="znížená",N135,0)</f>
        <v>0</v>
      </c>
      <c r="BG135" s="101">
        <f>IF(U135="zákl. prenesená",N135,0)</f>
        <v>0</v>
      </c>
      <c r="BH135" s="101">
        <f>IF(U135="zníž. prenesená",N135,0)</f>
        <v>0</v>
      </c>
      <c r="BI135" s="101">
        <f>IF(U135="nulová",N135,0)</f>
        <v>0</v>
      </c>
      <c r="BJ135" s="13" t="s">
        <v>84</v>
      </c>
      <c r="BK135" s="101">
        <f>ROUND(L135*K135,2)</f>
        <v>0</v>
      </c>
      <c r="BL135" s="13" t="s">
        <v>90</v>
      </c>
      <c r="BM135" s="13" t="s">
        <v>229</v>
      </c>
    </row>
    <row r="136" spans="2:65" s="1" customFormat="1" ht="69.75" customHeight="1">
      <c r="B136" s="126"/>
      <c r="C136" s="156" t="s">
        <v>187</v>
      </c>
      <c r="D136" s="156" t="s">
        <v>148</v>
      </c>
      <c r="E136" s="157" t="s">
        <v>188</v>
      </c>
      <c r="F136" s="235" t="s">
        <v>230</v>
      </c>
      <c r="G136" s="236"/>
      <c r="H136" s="236"/>
      <c r="I136" s="236"/>
      <c r="J136" s="158" t="s">
        <v>190</v>
      </c>
      <c r="K136" s="159">
        <v>2</v>
      </c>
      <c r="L136" s="237">
        <v>0</v>
      </c>
      <c r="M136" s="236"/>
      <c r="N136" s="238">
        <f>ROUND(L136*K136,2)</f>
        <v>0</v>
      </c>
      <c r="O136" s="236"/>
      <c r="P136" s="236"/>
      <c r="Q136" s="236"/>
      <c r="R136" s="128"/>
      <c r="T136" s="160" t="s">
        <v>19</v>
      </c>
      <c r="U136" s="39" t="s">
        <v>43</v>
      </c>
      <c r="V136" s="31"/>
      <c r="W136" s="161">
        <f>V136*K136</f>
        <v>0</v>
      </c>
      <c r="X136" s="161">
        <v>0</v>
      </c>
      <c r="Y136" s="161">
        <f>X136*K136</f>
        <v>0</v>
      </c>
      <c r="Z136" s="161">
        <v>0</v>
      </c>
      <c r="AA136" s="162">
        <f>Z136*K136</f>
        <v>0</v>
      </c>
      <c r="AR136" s="13" t="s">
        <v>152</v>
      </c>
      <c r="AT136" s="13" t="s">
        <v>148</v>
      </c>
      <c r="AU136" s="13" t="s">
        <v>84</v>
      </c>
      <c r="AY136" s="13" t="s">
        <v>147</v>
      </c>
      <c r="BE136" s="101">
        <f>IF(U136="základná",N136,0)</f>
        <v>0</v>
      </c>
      <c r="BF136" s="101">
        <f>IF(U136="znížená",N136,0)</f>
        <v>0</v>
      </c>
      <c r="BG136" s="101">
        <f>IF(U136="zákl. prenesená",N136,0)</f>
        <v>0</v>
      </c>
      <c r="BH136" s="101">
        <f>IF(U136="zníž. prenesená",N136,0)</f>
        <v>0</v>
      </c>
      <c r="BI136" s="101">
        <f>IF(U136="nulová",N136,0)</f>
        <v>0</v>
      </c>
      <c r="BJ136" s="13" t="s">
        <v>84</v>
      </c>
      <c r="BK136" s="101">
        <f>ROUND(L136*K136,2)</f>
        <v>0</v>
      </c>
      <c r="BL136" s="13" t="s">
        <v>152</v>
      </c>
      <c r="BM136" s="13" t="s">
        <v>231</v>
      </c>
    </row>
    <row r="137" spans="2:65" s="1" customFormat="1" ht="57" customHeight="1">
      <c r="B137" s="126"/>
      <c r="C137" s="156" t="s">
        <v>192</v>
      </c>
      <c r="D137" s="156" t="s">
        <v>148</v>
      </c>
      <c r="E137" s="157" t="s">
        <v>193</v>
      </c>
      <c r="F137" s="235" t="s">
        <v>232</v>
      </c>
      <c r="G137" s="236"/>
      <c r="H137" s="236"/>
      <c r="I137" s="236"/>
      <c r="J137" s="158" t="s">
        <v>190</v>
      </c>
      <c r="K137" s="159">
        <v>2</v>
      </c>
      <c r="L137" s="237">
        <v>0</v>
      </c>
      <c r="M137" s="236"/>
      <c r="N137" s="238">
        <f>ROUND(L137*K137,2)</f>
        <v>0</v>
      </c>
      <c r="O137" s="236"/>
      <c r="P137" s="236"/>
      <c r="Q137" s="236"/>
      <c r="R137" s="128"/>
      <c r="T137" s="160" t="s">
        <v>19</v>
      </c>
      <c r="U137" s="39" t="s">
        <v>43</v>
      </c>
      <c r="V137" s="31"/>
      <c r="W137" s="161">
        <f>V137*K137</f>
        <v>0</v>
      </c>
      <c r="X137" s="161">
        <v>0</v>
      </c>
      <c r="Y137" s="161">
        <f>X137*K137</f>
        <v>0</v>
      </c>
      <c r="Z137" s="161">
        <v>0</v>
      </c>
      <c r="AA137" s="162">
        <f>Z137*K137</f>
        <v>0</v>
      </c>
      <c r="AR137" s="13" t="s">
        <v>152</v>
      </c>
      <c r="AT137" s="13" t="s">
        <v>148</v>
      </c>
      <c r="AU137" s="13" t="s">
        <v>84</v>
      </c>
      <c r="AY137" s="13" t="s">
        <v>147</v>
      </c>
      <c r="BE137" s="101">
        <f>IF(U137="základná",N137,0)</f>
        <v>0</v>
      </c>
      <c r="BF137" s="101">
        <f>IF(U137="znížená",N137,0)</f>
        <v>0</v>
      </c>
      <c r="BG137" s="101">
        <f>IF(U137="zákl. prenesená",N137,0)</f>
        <v>0</v>
      </c>
      <c r="BH137" s="101">
        <f>IF(U137="zníž. prenesená",N137,0)</f>
        <v>0</v>
      </c>
      <c r="BI137" s="101">
        <f>IF(U137="nulová",N137,0)</f>
        <v>0</v>
      </c>
      <c r="BJ137" s="13" t="s">
        <v>84</v>
      </c>
      <c r="BK137" s="101">
        <f>ROUND(L137*K137,2)</f>
        <v>0</v>
      </c>
      <c r="BL137" s="13" t="s">
        <v>152</v>
      </c>
      <c r="BM137" s="13" t="s">
        <v>233</v>
      </c>
    </row>
    <row r="138" spans="2:63" s="9" customFormat="1" ht="21.75" customHeight="1">
      <c r="B138" s="145"/>
      <c r="C138" s="146"/>
      <c r="D138" s="155" t="s">
        <v>219</v>
      </c>
      <c r="E138" s="155"/>
      <c r="F138" s="155"/>
      <c r="G138" s="155"/>
      <c r="H138" s="155"/>
      <c r="I138" s="155"/>
      <c r="J138" s="155"/>
      <c r="K138" s="155"/>
      <c r="L138" s="155"/>
      <c r="M138" s="155"/>
      <c r="N138" s="243">
        <f>BK138</f>
        <v>0</v>
      </c>
      <c r="O138" s="244"/>
      <c r="P138" s="244"/>
      <c r="Q138" s="244"/>
      <c r="R138" s="148"/>
      <c r="T138" s="149"/>
      <c r="U138" s="146"/>
      <c r="V138" s="146"/>
      <c r="W138" s="150">
        <f>W139</f>
        <v>0</v>
      </c>
      <c r="X138" s="146"/>
      <c r="Y138" s="150">
        <f>Y139</f>
        <v>0.00096</v>
      </c>
      <c r="Z138" s="146"/>
      <c r="AA138" s="151">
        <f>AA139</f>
        <v>0</v>
      </c>
      <c r="AR138" s="152" t="s">
        <v>81</v>
      </c>
      <c r="AT138" s="153" t="s">
        <v>75</v>
      </c>
      <c r="AU138" s="153" t="s">
        <v>84</v>
      </c>
      <c r="AY138" s="152" t="s">
        <v>147</v>
      </c>
      <c r="BK138" s="154">
        <f>BK139</f>
        <v>0</v>
      </c>
    </row>
    <row r="139" spans="2:65" s="1" customFormat="1" ht="44.25" customHeight="1">
      <c r="B139" s="126"/>
      <c r="C139" s="156" t="s">
        <v>196</v>
      </c>
      <c r="D139" s="156" t="s">
        <v>148</v>
      </c>
      <c r="E139" s="157" t="s">
        <v>197</v>
      </c>
      <c r="F139" s="235" t="s">
        <v>198</v>
      </c>
      <c r="G139" s="236"/>
      <c r="H139" s="236"/>
      <c r="I139" s="236"/>
      <c r="J139" s="158" t="s">
        <v>185</v>
      </c>
      <c r="K139" s="159">
        <v>1</v>
      </c>
      <c r="L139" s="237">
        <v>0</v>
      </c>
      <c r="M139" s="236"/>
      <c r="N139" s="238">
        <f>ROUND(L139*K139,2)</f>
        <v>0</v>
      </c>
      <c r="O139" s="236"/>
      <c r="P139" s="236"/>
      <c r="Q139" s="236"/>
      <c r="R139" s="128"/>
      <c r="T139" s="160" t="s">
        <v>19</v>
      </c>
      <c r="U139" s="39" t="s">
        <v>43</v>
      </c>
      <c r="V139" s="31"/>
      <c r="W139" s="161">
        <f>V139*K139</f>
        <v>0</v>
      </c>
      <c r="X139" s="161">
        <v>0.00096</v>
      </c>
      <c r="Y139" s="161">
        <f>X139*K139</f>
        <v>0.00096</v>
      </c>
      <c r="Z139" s="161">
        <v>0</v>
      </c>
      <c r="AA139" s="162">
        <f>Z139*K139</f>
        <v>0</v>
      </c>
      <c r="AR139" s="13" t="s">
        <v>90</v>
      </c>
      <c r="AT139" s="13" t="s">
        <v>148</v>
      </c>
      <c r="AU139" s="13" t="s">
        <v>87</v>
      </c>
      <c r="AY139" s="13" t="s">
        <v>147</v>
      </c>
      <c r="BE139" s="101">
        <f>IF(U139="základná",N139,0)</f>
        <v>0</v>
      </c>
      <c r="BF139" s="101">
        <f>IF(U139="znížená",N139,0)</f>
        <v>0</v>
      </c>
      <c r="BG139" s="101">
        <f>IF(U139="zákl. prenesená",N139,0)</f>
        <v>0</v>
      </c>
      <c r="BH139" s="101">
        <f>IF(U139="zníž. prenesená",N139,0)</f>
        <v>0</v>
      </c>
      <c r="BI139" s="101">
        <f>IF(U139="nulová",N139,0)</f>
        <v>0</v>
      </c>
      <c r="BJ139" s="13" t="s">
        <v>84</v>
      </c>
      <c r="BK139" s="101">
        <f>ROUND(L139*K139,2)</f>
        <v>0</v>
      </c>
      <c r="BL139" s="13" t="s">
        <v>90</v>
      </c>
      <c r="BM139" s="13" t="s">
        <v>234</v>
      </c>
    </row>
    <row r="140" spans="2:63" s="1" customFormat="1" ht="49.5" customHeight="1">
      <c r="B140" s="30"/>
      <c r="C140" s="31"/>
      <c r="D140" s="147" t="s">
        <v>200</v>
      </c>
      <c r="E140" s="31"/>
      <c r="F140" s="31"/>
      <c r="G140" s="31"/>
      <c r="H140" s="31"/>
      <c r="I140" s="31"/>
      <c r="J140" s="31"/>
      <c r="K140" s="31"/>
      <c r="L140" s="31"/>
      <c r="M140" s="31"/>
      <c r="N140" s="245">
        <f aca="true" t="shared" si="15" ref="N140:N145">BK140</f>
        <v>0</v>
      </c>
      <c r="O140" s="246"/>
      <c r="P140" s="246"/>
      <c r="Q140" s="246"/>
      <c r="R140" s="32"/>
      <c r="T140" s="69"/>
      <c r="U140" s="31"/>
      <c r="V140" s="31"/>
      <c r="W140" s="31"/>
      <c r="X140" s="31"/>
      <c r="Y140" s="31"/>
      <c r="Z140" s="31"/>
      <c r="AA140" s="70"/>
      <c r="AT140" s="13" t="s">
        <v>75</v>
      </c>
      <c r="AU140" s="13" t="s">
        <v>76</v>
      </c>
      <c r="AY140" s="13" t="s">
        <v>201</v>
      </c>
      <c r="BK140" s="101">
        <f>SUM(BK141:BK145)</f>
        <v>0</v>
      </c>
    </row>
    <row r="141" spans="2:63" s="1" customFormat="1" ht="21.75" customHeight="1">
      <c r="B141" s="30"/>
      <c r="C141" s="163" t="s">
        <v>19</v>
      </c>
      <c r="D141" s="163" t="s">
        <v>148</v>
      </c>
      <c r="E141" s="164" t="s">
        <v>19</v>
      </c>
      <c r="F141" s="241" t="s">
        <v>19</v>
      </c>
      <c r="G141" s="242"/>
      <c r="H141" s="242"/>
      <c r="I141" s="242"/>
      <c r="J141" s="165" t="s">
        <v>19</v>
      </c>
      <c r="K141" s="166"/>
      <c r="L141" s="237"/>
      <c r="M141" s="240"/>
      <c r="N141" s="239">
        <f t="shared" si="15"/>
        <v>0</v>
      </c>
      <c r="O141" s="240"/>
      <c r="P141" s="240"/>
      <c r="Q141" s="240"/>
      <c r="R141" s="32"/>
      <c r="T141" s="160" t="s">
        <v>19</v>
      </c>
      <c r="U141" s="167" t="s">
        <v>43</v>
      </c>
      <c r="V141" s="31"/>
      <c r="W141" s="31"/>
      <c r="X141" s="31"/>
      <c r="Y141" s="31"/>
      <c r="Z141" s="31"/>
      <c r="AA141" s="70"/>
      <c r="AT141" s="13" t="s">
        <v>201</v>
      </c>
      <c r="AU141" s="13" t="s">
        <v>81</v>
      </c>
      <c r="AY141" s="13" t="s">
        <v>201</v>
      </c>
      <c r="BE141" s="101">
        <f>IF(U141="základná",N141,0)</f>
        <v>0</v>
      </c>
      <c r="BF141" s="101">
        <f>IF(U141="znížená",N141,0)</f>
        <v>0</v>
      </c>
      <c r="BG141" s="101">
        <f>IF(U141="zákl. prenesená",N141,0)</f>
        <v>0</v>
      </c>
      <c r="BH141" s="101">
        <f>IF(U141="zníž. prenesená",N141,0)</f>
        <v>0</v>
      </c>
      <c r="BI141" s="101">
        <f>IF(U141="nulová",N141,0)</f>
        <v>0</v>
      </c>
      <c r="BJ141" s="13" t="s">
        <v>84</v>
      </c>
      <c r="BK141" s="101">
        <f>L141*K141</f>
        <v>0</v>
      </c>
    </row>
    <row r="142" spans="2:63" s="1" customFormat="1" ht="21.75" customHeight="1">
      <c r="B142" s="30"/>
      <c r="C142" s="163" t="s">
        <v>19</v>
      </c>
      <c r="D142" s="163" t="s">
        <v>148</v>
      </c>
      <c r="E142" s="164" t="s">
        <v>19</v>
      </c>
      <c r="F142" s="241" t="s">
        <v>19</v>
      </c>
      <c r="G142" s="242"/>
      <c r="H142" s="242"/>
      <c r="I142" s="242"/>
      <c r="J142" s="165" t="s">
        <v>19</v>
      </c>
      <c r="K142" s="166"/>
      <c r="L142" s="237"/>
      <c r="M142" s="240"/>
      <c r="N142" s="239">
        <f t="shared" si="15"/>
        <v>0</v>
      </c>
      <c r="O142" s="240"/>
      <c r="P142" s="240"/>
      <c r="Q142" s="240"/>
      <c r="R142" s="32"/>
      <c r="T142" s="160" t="s">
        <v>19</v>
      </c>
      <c r="U142" s="167" t="s">
        <v>43</v>
      </c>
      <c r="V142" s="31"/>
      <c r="W142" s="31"/>
      <c r="X142" s="31"/>
      <c r="Y142" s="31"/>
      <c r="Z142" s="31"/>
      <c r="AA142" s="70"/>
      <c r="AT142" s="13" t="s">
        <v>201</v>
      </c>
      <c r="AU142" s="13" t="s">
        <v>81</v>
      </c>
      <c r="AY142" s="13" t="s">
        <v>201</v>
      </c>
      <c r="BE142" s="101">
        <f>IF(U142="základná",N142,0)</f>
        <v>0</v>
      </c>
      <c r="BF142" s="101">
        <f>IF(U142="znížená",N142,0)</f>
        <v>0</v>
      </c>
      <c r="BG142" s="101">
        <f>IF(U142="zákl. prenesená",N142,0)</f>
        <v>0</v>
      </c>
      <c r="BH142" s="101">
        <f>IF(U142="zníž. prenesená",N142,0)</f>
        <v>0</v>
      </c>
      <c r="BI142" s="101">
        <f>IF(U142="nulová",N142,0)</f>
        <v>0</v>
      </c>
      <c r="BJ142" s="13" t="s">
        <v>84</v>
      </c>
      <c r="BK142" s="101">
        <f>L142*K142</f>
        <v>0</v>
      </c>
    </row>
    <row r="143" spans="2:63" s="1" customFormat="1" ht="21.75" customHeight="1">
      <c r="B143" s="30"/>
      <c r="C143" s="163" t="s">
        <v>19</v>
      </c>
      <c r="D143" s="163" t="s">
        <v>148</v>
      </c>
      <c r="E143" s="164" t="s">
        <v>19</v>
      </c>
      <c r="F143" s="241" t="s">
        <v>19</v>
      </c>
      <c r="G143" s="242"/>
      <c r="H143" s="242"/>
      <c r="I143" s="242"/>
      <c r="J143" s="165" t="s">
        <v>19</v>
      </c>
      <c r="K143" s="166"/>
      <c r="L143" s="237"/>
      <c r="M143" s="240"/>
      <c r="N143" s="239">
        <f t="shared" si="15"/>
        <v>0</v>
      </c>
      <c r="O143" s="240"/>
      <c r="P143" s="240"/>
      <c r="Q143" s="240"/>
      <c r="R143" s="32"/>
      <c r="T143" s="160" t="s">
        <v>19</v>
      </c>
      <c r="U143" s="167" t="s">
        <v>43</v>
      </c>
      <c r="V143" s="31"/>
      <c r="W143" s="31"/>
      <c r="X143" s="31"/>
      <c r="Y143" s="31"/>
      <c r="Z143" s="31"/>
      <c r="AA143" s="70"/>
      <c r="AT143" s="13" t="s">
        <v>201</v>
      </c>
      <c r="AU143" s="13" t="s">
        <v>81</v>
      </c>
      <c r="AY143" s="13" t="s">
        <v>201</v>
      </c>
      <c r="BE143" s="101">
        <f>IF(U143="základná",N143,0)</f>
        <v>0</v>
      </c>
      <c r="BF143" s="101">
        <f>IF(U143="znížená",N143,0)</f>
        <v>0</v>
      </c>
      <c r="BG143" s="101">
        <f>IF(U143="zákl. prenesená",N143,0)</f>
        <v>0</v>
      </c>
      <c r="BH143" s="101">
        <f>IF(U143="zníž. prenesená",N143,0)</f>
        <v>0</v>
      </c>
      <c r="BI143" s="101">
        <f>IF(U143="nulová",N143,0)</f>
        <v>0</v>
      </c>
      <c r="BJ143" s="13" t="s">
        <v>84</v>
      </c>
      <c r="BK143" s="101">
        <f>L143*K143</f>
        <v>0</v>
      </c>
    </row>
    <row r="144" spans="2:63" s="1" customFormat="1" ht="21.75" customHeight="1">
      <c r="B144" s="30"/>
      <c r="C144" s="163" t="s">
        <v>19</v>
      </c>
      <c r="D144" s="163" t="s">
        <v>148</v>
      </c>
      <c r="E144" s="164" t="s">
        <v>19</v>
      </c>
      <c r="F144" s="241" t="s">
        <v>19</v>
      </c>
      <c r="G144" s="242"/>
      <c r="H144" s="242"/>
      <c r="I144" s="242"/>
      <c r="J144" s="165" t="s">
        <v>19</v>
      </c>
      <c r="K144" s="166"/>
      <c r="L144" s="237"/>
      <c r="M144" s="240"/>
      <c r="N144" s="239">
        <f t="shared" si="15"/>
        <v>0</v>
      </c>
      <c r="O144" s="240"/>
      <c r="P144" s="240"/>
      <c r="Q144" s="240"/>
      <c r="R144" s="32"/>
      <c r="T144" s="160" t="s">
        <v>19</v>
      </c>
      <c r="U144" s="167" t="s">
        <v>43</v>
      </c>
      <c r="V144" s="31"/>
      <c r="W144" s="31"/>
      <c r="X144" s="31"/>
      <c r="Y144" s="31"/>
      <c r="Z144" s="31"/>
      <c r="AA144" s="70"/>
      <c r="AT144" s="13" t="s">
        <v>201</v>
      </c>
      <c r="AU144" s="13" t="s">
        <v>81</v>
      </c>
      <c r="AY144" s="13" t="s">
        <v>201</v>
      </c>
      <c r="BE144" s="101">
        <f>IF(U144="základná",N144,0)</f>
        <v>0</v>
      </c>
      <c r="BF144" s="101">
        <f>IF(U144="znížená",N144,0)</f>
        <v>0</v>
      </c>
      <c r="BG144" s="101">
        <f>IF(U144="zákl. prenesená",N144,0)</f>
        <v>0</v>
      </c>
      <c r="BH144" s="101">
        <f>IF(U144="zníž. prenesená",N144,0)</f>
        <v>0</v>
      </c>
      <c r="BI144" s="101">
        <f>IF(U144="nulová",N144,0)</f>
        <v>0</v>
      </c>
      <c r="BJ144" s="13" t="s">
        <v>84</v>
      </c>
      <c r="BK144" s="101">
        <f>L144*K144</f>
        <v>0</v>
      </c>
    </row>
    <row r="145" spans="2:63" s="1" customFormat="1" ht="21.75" customHeight="1">
      <c r="B145" s="30"/>
      <c r="C145" s="163" t="s">
        <v>19</v>
      </c>
      <c r="D145" s="163" t="s">
        <v>148</v>
      </c>
      <c r="E145" s="164" t="s">
        <v>19</v>
      </c>
      <c r="F145" s="241" t="s">
        <v>19</v>
      </c>
      <c r="G145" s="242"/>
      <c r="H145" s="242"/>
      <c r="I145" s="242"/>
      <c r="J145" s="165" t="s">
        <v>19</v>
      </c>
      <c r="K145" s="166"/>
      <c r="L145" s="237"/>
      <c r="M145" s="240"/>
      <c r="N145" s="239">
        <f t="shared" si="15"/>
        <v>0</v>
      </c>
      <c r="O145" s="240"/>
      <c r="P145" s="240"/>
      <c r="Q145" s="240"/>
      <c r="R145" s="32"/>
      <c r="T145" s="160" t="s">
        <v>19</v>
      </c>
      <c r="U145" s="167" t="s">
        <v>43</v>
      </c>
      <c r="V145" s="51"/>
      <c r="W145" s="51"/>
      <c r="X145" s="51"/>
      <c r="Y145" s="51"/>
      <c r="Z145" s="51"/>
      <c r="AA145" s="53"/>
      <c r="AT145" s="13" t="s">
        <v>201</v>
      </c>
      <c r="AU145" s="13" t="s">
        <v>81</v>
      </c>
      <c r="AY145" s="13" t="s">
        <v>201</v>
      </c>
      <c r="BE145" s="101">
        <f>IF(U145="základná",N145,0)</f>
        <v>0</v>
      </c>
      <c r="BF145" s="101">
        <f>IF(U145="znížená",N145,0)</f>
        <v>0</v>
      </c>
      <c r="BG145" s="101">
        <f>IF(U145="zákl. prenesená",N145,0)</f>
        <v>0</v>
      </c>
      <c r="BH145" s="101">
        <f>IF(U145="zníž. prenesená",N145,0)</f>
        <v>0</v>
      </c>
      <c r="BI145" s="101">
        <f>IF(U145="nulová",N145,0)</f>
        <v>0</v>
      </c>
      <c r="BJ145" s="13" t="s">
        <v>84</v>
      </c>
      <c r="BK145" s="101">
        <f>L145*K145</f>
        <v>0</v>
      </c>
    </row>
    <row r="146" spans="2:18" s="1" customFormat="1" ht="6.75" customHeight="1">
      <c r="B146" s="54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6"/>
    </row>
  </sheetData>
  <sheetProtection password="CC35" sheet="1" objects="1" scenarios="1" formatColumns="0" formatRows="0" sort="0" autoFilter="0"/>
  <mergeCells count="129">
    <mergeCell ref="H1:K1"/>
    <mergeCell ref="S2:AC2"/>
    <mergeCell ref="F145:I145"/>
    <mergeCell ref="L145:M145"/>
    <mergeCell ref="N145:Q145"/>
    <mergeCell ref="N121:Q121"/>
    <mergeCell ref="N122:Q122"/>
    <mergeCell ref="N123:Q123"/>
    <mergeCell ref="N133:Q133"/>
    <mergeCell ref="N134:Q134"/>
    <mergeCell ref="N138:Q138"/>
    <mergeCell ref="N140:Q140"/>
    <mergeCell ref="F143:I143"/>
    <mergeCell ref="L143:M143"/>
    <mergeCell ref="N143:Q143"/>
    <mergeCell ref="F144:I144"/>
    <mergeCell ref="L144:M144"/>
    <mergeCell ref="N144:Q144"/>
    <mergeCell ref="F141:I141"/>
    <mergeCell ref="L141:M141"/>
    <mergeCell ref="N141:Q141"/>
    <mergeCell ref="F142:I142"/>
    <mergeCell ref="L142:M142"/>
    <mergeCell ref="N142:Q142"/>
    <mergeCell ref="F137:I137"/>
    <mergeCell ref="L137:M137"/>
    <mergeCell ref="N137:Q137"/>
    <mergeCell ref="F139:I139"/>
    <mergeCell ref="L139:M139"/>
    <mergeCell ref="N139:Q139"/>
    <mergeCell ref="F135:I135"/>
    <mergeCell ref="L135:M135"/>
    <mergeCell ref="N135:Q135"/>
    <mergeCell ref="F136:I136"/>
    <mergeCell ref="L136:M136"/>
    <mergeCell ref="N136:Q136"/>
    <mergeCell ref="F131:I131"/>
    <mergeCell ref="L131:M131"/>
    <mergeCell ref="N131:Q131"/>
    <mergeCell ref="F132:I132"/>
    <mergeCell ref="L132:M132"/>
    <mergeCell ref="N132:Q132"/>
    <mergeCell ref="F129:I129"/>
    <mergeCell ref="L129:M129"/>
    <mergeCell ref="N129:Q129"/>
    <mergeCell ref="F130:I130"/>
    <mergeCell ref="L130:M130"/>
    <mergeCell ref="N130:Q130"/>
    <mergeCell ref="F127:I127"/>
    <mergeCell ref="L127:M127"/>
    <mergeCell ref="N127:Q127"/>
    <mergeCell ref="F128:I128"/>
    <mergeCell ref="L128:M128"/>
    <mergeCell ref="N128:Q128"/>
    <mergeCell ref="F125:I125"/>
    <mergeCell ref="L125:M125"/>
    <mergeCell ref="N125:Q125"/>
    <mergeCell ref="F126:I126"/>
    <mergeCell ref="L126:M126"/>
    <mergeCell ref="N126:Q126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N102:Q102"/>
    <mergeCell ref="L104:Q104"/>
    <mergeCell ref="C110:Q110"/>
    <mergeCell ref="F112:P112"/>
    <mergeCell ref="F113:P113"/>
    <mergeCell ref="M115:P115"/>
    <mergeCell ref="D99:H99"/>
    <mergeCell ref="N99:Q99"/>
    <mergeCell ref="D100:H100"/>
    <mergeCell ref="N100:Q100"/>
    <mergeCell ref="D101:H101"/>
    <mergeCell ref="N101:Q101"/>
    <mergeCell ref="N94:Q94"/>
    <mergeCell ref="N96:Q96"/>
    <mergeCell ref="D97:H97"/>
    <mergeCell ref="N97:Q97"/>
    <mergeCell ref="D98:H98"/>
    <mergeCell ref="N98:Q98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é sú hodnoty K a M." sqref="D141:D146">
      <formula1>"K,M"</formula1>
    </dataValidation>
    <dataValidation type="list" allowBlank="1" showInputMessage="1" showErrorMessage="1" error="Povolené sú hodnoty základná, znížená, nulová." sqref="U141:U146">
      <formula1>"základná,znížená,nulová"</formula1>
    </dataValidation>
  </dataValidation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20" tooltip="Rozpočet" display="3) Rozpočet"/>
    <hyperlink ref="S1:T1" location="'Rekapitulácia stavby'!C2" tooltip="Rekapitulácia stavby" display="Rekapitulácia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173"/>
      <c r="B1" s="170"/>
      <c r="C1" s="170"/>
      <c r="D1" s="171" t="s">
        <v>1</v>
      </c>
      <c r="E1" s="170"/>
      <c r="F1" s="172" t="s">
        <v>298</v>
      </c>
      <c r="G1" s="172"/>
      <c r="H1" s="247" t="s">
        <v>299</v>
      </c>
      <c r="I1" s="247"/>
      <c r="J1" s="247"/>
      <c r="K1" s="247"/>
      <c r="L1" s="172" t="s">
        <v>300</v>
      </c>
      <c r="M1" s="170"/>
      <c r="N1" s="170"/>
      <c r="O1" s="171" t="s">
        <v>108</v>
      </c>
      <c r="P1" s="170"/>
      <c r="Q1" s="170"/>
      <c r="R1" s="170"/>
      <c r="S1" s="172" t="s">
        <v>301</v>
      </c>
      <c r="T1" s="172"/>
      <c r="U1" s="173"/>
      <c r="V1" s="173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75" customHeight="1">
      <c r="C2" s="174" t="s">
        <v>5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S2" s="213" t="s">
        <v>6</v>
      </c>
      <c r="T2" s="175"/>
      <c r="U2" s="175"/>
      <c r="V2" s="175"/>
      <c r="W2" s="175"/>
      <c r="X2" s="175"/>
      <c r="Y2" s="175"/>
      <c r="Z2" s="175"/>
      <c r="AA2" s="175"/>
      <c r="AB2" s="175"/>
      <c r="AC2" s="175"/>
      <c r="AT2" s="13" t="s">
        <v>92</v>
      </c>
    </row>
    <row r="3" spans="2:46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76</v>
      </c>
    </row>
    <row r="4" spans="2:46" ht="36.75" customHeight="1">
      <c r="B4" s="17"/>
      <c r="C4" s="176" t="s">
        <v>109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9"/>
      <c r="T4" s="20" t="s">
        <v>10</v>
      </c>
      <c r="AT4" s="13" t="s">
        <v>4</v>
      </c>
    </row>
    <row r="5" spans="2:18" ht="6.7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ht="24.75" customHeight="1">
      <c r="B6" s="17"/>
      <c r="C6" s="18"/>
      <c r="D6" s="25" t="s">
        <v>16</v>
      </c>
      <c r="E6" s="18"/>
      <c r="F6" s="216" t="str">
        <f>'Rekapitulácia stavby'!K6</f>
        <v>Výmena svetlíkov ns výr. halách SAM - SHIPBUILDING AND MACHINERY a.s., Komárno</v>
      </c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8"/>
      <c r="R6" s="19"/>
    </row>
    <row r="7" spans="2:18" s="1" customFormat="1" ht="32.25" customHeight="1">
      <c r="B7" s="30"/>
      <c r="C7" s="31"/>
      <c r="D7" s="24" t="s">
        <v>110</v>
      </c>
      <c r="E7" s="31"/>
      <c r="F7" s="182" t="s">
        <v>235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31"/>
      <c r="R7" s="32"/>
    </row>
    <row r="8" spans="2:18" s="1" customFormat="1" ht="14.25" customHeight="1">
      <c r="B8" s="30"/>
      <c r="C8" s="31"/>
      <c r="D8" s="25" t="s">
        <v>18</v>
      </c>
      <c r="E8" s="31"/>
      <c r="F8" s="23" t="s">
        <v>19</v>
      </c>
      <c r="G8" s="31"/>
      <c r="H8" s="31"/>
      <c r="I8" s="31"/>
      <c r="J8" s="31"/>
      <c r="K8" s="31"/>
      <c r="L8" s="31"/>
      <c r="M8" s="25" t="s">
        <v>20</v>
      </c>
      <c r="N8" s="31"/>
      <c r="O8" s="23" t="s">
        <v>19</v>
      </c>
      <c r="P8" s="31"/>
      <c r="Q8" s="31"/>
      <c r="R8" s="32"/>
    </row>
    <row r="9" spans="2:18" s="1" customFormat="1" ht="14.25" customHeight="1">
      <c r="B9" s="30"/>
      <c r="C9" s="31"/>
      <c r="D9" s="25" t="s">
        <v>21</v>
      </c>
      <c r="E9" s="31"/>
      <c r="F9" s="23" t="s">
        <v>22</v>
      </c>
      <c r="G9" s="31"/>
      <c r="H9" s="31"/>
      <c r="I9" s="31"/>
      <c r="J9" s="31"/>
      <c r="K9" s="31"/>
      <c r="L9" s="31"/>
      <c r="M9" s="25" t="s">
        <v>23</v>
      </c>
      <c r="N9" s="31"/>
      <c r="O9" s="217" t="str">
        <f>'Rekapitulácia stavby'!AN8</f>
        <v>09.10.2020</v>
      </c>
      <c r="P9" s="195"/>
      <c r="Q9" s="31"/>
      <c r="R9" s="32"/>
    </row>
    <row r="10" spans="2:18" s="1" customFormat="1" ht="10.5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1" customFormat="1" ht="14.25" customHeight="1">
      <c r="B11" s="30"/>
      <c r="C11" s="31"/>
      <c r="D11" s="25" t="s">
        <v>25</v>
      </c>
      <c r="E11" s="31"/>
      <c r="F11" s="31"/>
      <c r="G11" s="31"/>
      <c r="H11" s="31"/>
      <c r="I11" s="31"/>
      <c r="J11" s="31"/>
      <c r="K11" s="31"/>
      <c r="L11" s="31"/>
      <c r="M11" s="25" t="s">
        <v>26</v>
      </c>
      <c r="N11" s="31"/>
      <c r="O11" s="181" t="s">
        <v>19</v>
      </c>
      <c r="P11" s="195"/>
      <c r="Q11" s="31"/>
      <c r="R11" s="32"/>
    </row>
    <row r="12" spans="2:18" s="1" customFormat="1" ht="18" customHeight="1">
      <c r="B12" s="30"/>
      <c r="C12" s="31"/>
      <c r="D12" s="31"/>
      <c r="E12" s="23" t="s">
        <v>27</v>
      </c>
      <c r="F12" s="31"/>
      <c r="G12" s="31"/>
      <c r="H12" s="31"/>
      <c r="I12" s="31"/>
      <c r="J12" s="31"/>
      <c r="K12" s="31"/>
      <c r="L12" s="31"/>
      <c r="M12" s="25" t="s">
        <v>28</v>
      </c>
      <c r="N12" s="31"/>
      <c r="O12" s="181" t="s">
        <v>19</v>
      </c>
      <c r="P12" s="195"/>
      <c r="Q12" s="31"/>
      <c r="R12" s="32"/>
    </row>
    <row r="13" spans="2:18" s="1" customFormat="1" ht="6.7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1" customFormat="1" ht="14.25" customHeight="1">
      <c r="B14" s="30"/>
      <c r="C14" s="31"/>
      <c r="D14" s="25" t="s">
        <v>29</v>
      </c>
      <c r="E14" s="31"/>
      <c r="F14" s="31"/>
      <c r="G14" s="31"/>
      <c r="H14" s="31"/>
      <c r="I14" s="31"/>
      <c r="J14" s="31"/>
      <c r="K14" s="31"/>
      <c r="L14" s="31"/>
      <c r="M14" s="25" t="s">
        <v>26</v>
      </c>
      <c r="N14" s="31"/>
      <c r="O14" s="218" t="s">
        <v>19</v>
      </c>
      <c r="P14" s="195"/>
      <c r="Q14" s="31"/>
      <c r="R14" s="32"/>
    </row>
    <row r="15" spans="2:18" s="1" customFormat="1" ht="18" customHeight="1">
      <c r="B15" s="30"/>
      <c r="C15" s="31"/>
      <c r="D15" s="31"/>
      <c r="E15" s="218" t="s">
        <v>35</v>
      </c>
      <c r="F15" s="195"/>
      <c r="G15" s="195"/>
      <c r="H15" s="195"/>
      <c r="I15" s="195"/>
      <c r="J15" s="195"/>
      <c r="K15" s="195"/>
      <c r="L15" s="195"/>
      <c r="M15" s="25" t="s">
        <v>28</v>
      </c>
      <c r="N15" s="31"/>
      <c r="O15" s="218" t="s">
        <v>19</v>
      </c>
      <c r="P15" s="195"/>
      <c r="Q15" s="31"/>
      <c r="R15" s="32"/>
    </row>
    <row r="16" spans="2:18" s="1" customFormat="1" ht="6.7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25" customHeight="1">
      <c r="B17" s="30"/>
      <c r="C17" s="31"/>
      <c r="D17" s="25" t="s">
        <v>31</v>
      </c>
      <c r="E17" s="31"/>
      <c r="F17" s="31"/>
      <c r="G17" s="31"/>
      <c r="H17" s="31"/>
      <c r="I17" s="31"/>
      <c r="J17" s="31"/>
      <c r="K17" s="31"/>
      <c r="L17" s="31"/>
      <c r="M17" s="25" t="s">
        <v>26</v>
      </c>
      <c r="N17" s="31"/>
      <c r="O17" s="181" t="s">
        <v>19</v>
      </c>
      <c r="P17" s="195"/>
      <c r="Q17" s="31"/>
      <c r="R17" s="32"/>
    </row>
    <row r="18" spans="2:18" s="1" customFormat="1" ht="18" customHeight="1">
      <c r="B18" s="30"/>
      <c r="C18" s="31"/>
      <c r="D18" s="31"/>
      <c r="E18" s="23" t="s">
        <v>32</v>
      </c>
      <c r="F18" s="31"/>
      <c r="G18" s="31"/>
      <c r="H18" s="31"/>
      <c r="I18" s="31"/>
      <c r="J18" s="31"/>
      <c r="K18" s="31"/>
      <c r="L18" s="31"/>
      <c r="M18" s="25" t="s">
        <v>28</v>
      </c>
      <c r="N18" s="31"/>
      <c r="O18" s="181" t="s">
        <v>19</v>
      </c>
      <c r="P18" s="195"/>
      <c r="Q18" s="31"/>
      <c r="R18" s="32"/>
    </row>
    <row r="19" spans="2:18" s="1" customFormat="1" ht="6.7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25" customHeight="1">
      <c r="B20" s="30"/>
      <c r="C20" s="31"/>
      <c r="D20" s="25" t="s">
        <v>34</v>
      </c>
      <c r="E20" s="31"/>
      <c r="F20" s="31"/>
      <c r="G20" s="31"/>
      <c r="H20" s="31"/>
      <c r="I20" s="31"/>
      <c r="J20" s="31"/>
      <c r="K20" s="31"/>
      <c r="L20" s="31"/>
      <c r="M20" s="25" t="s">
        <v>26</v>
      </c>
      <c r="N20" s="31"/>
      <c r="O20" s="181" t="s">
        <v>19</v>
      </c>
      <c r="P20" s="195"/>
      <c r="Q20" s="31"/>
      <c r="R20" s="32"/>
    </row>
    <row r="21" spans="2:18" s="1" customFormat="1" ht="18" customHeight="1">
      <c r="B21" s="30"/>
      <c r="C21" s="31"/>
      <c r="D21" s="31"/>
      <c r="E21" s="23" t="s">
        <v>35</v>
      </c>
      <c r="F21" s="31"/>
      <c r="G21" s="31"/>
      <c r="H21" s="31"/>
      <c r="I21" s="31"/>
      <c r="J21" s="31"/>
      <c r="K21" s="31"/>
      <c r="L21" s="31"/>
      <c r="M21" s="25" t="s">
        <v>28</v>
      </c>
      <c r="N21" s="31"/>
      <c r="O21" s="181" t="s">
        <v>19</v>
      </c>
      <c r="P21" s="195"/>
      <c r="Q21" s="31"/>
      <c r="R21" s="32"/>
    </row>
    <row r="22" spans="2:18" s="1" customFormat="1" ht="6.7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25" customHeight="1">
      <c r="B23" s="30"/>
      <c r="C23" s="31"/>
      <c r="D23" s="25" t="s">
        <v>36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184" t="s">
        <v>19</v>
      </c>
      <c r="F24" s="195"/>
      <c r="G24" s="195"/>
      <c r="H24" s="195"/>
      <c r="I24" s="195"/>
      <c r="J24" s="195"/>
      <c r="K24" s="195"/>
      <c r="L24" s="195"/>
      <c r="M24" s="31"/>
      <c r="N24" s="31"/>
      <c r="O24" s="31"/>
      <c r="P24" s="31"/>
      <c r="Q24" s="31"/>
      <c r="R24" s="32"/>
    </row>
    <row r="25" spans="2:18" s="1" customFormat="1" ht="6.7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7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25" customHeight="1">
      <c r="B27" s="30"/>
      <c r="C27" s="31"/>
      <c r="D27" s="110" t="s">
        <v>112</v>
      </c>
      <c r="E27" s="31"/>
      <c r="F27" s="31"/>
      <c r="G27" s="31"/>
      <c r="H27" s="31"/>
      <c r="I27" s="31"/>
      <c r="J27" s="31"/>
      <c r="K27" s="31"/>
      <c r="L27" s="31"/>
      <c r="M27" s="185">
        <f>N88</f>
        <v>0</v>
      </c>
      <c r="N27" s="195"/>
      <c r="O27" s="195"/>
      <c r="P27" s="195"/>
      <c r="Q27" s="31"/>
      <c r="R27" s="32"/>
    </row>
    <row r="28" spans="2:18" s="1" customFormat="1" ht="14.25" customHeight="1">
      <c r="B28" s="30"/>
      <c r="C28" s="31"/>
      <c r="D28" s="29" t="s">
        <v>102</v>
      </c>
      <c r="E28" s="31"/>
      <c r="F28" s="31"/>
      <c r="G28" s="31"/>
      <c r="H28" s="31"/>
      <c r="I28" s="31"/>
      <c r="J28" s="31"/>
      <c r="K28" s="31"/>
      <c r="L28" s="31"/>
      <c r="M28" s="185">
        <f>N96</f>
        <v>0</v>
      </c>
      <c r="N28" s="195"/>
      <c r="O28" s="195"/>
      <c r="P28" s="195"/>
      <c r="Q28" s="31"/>
      <c r="R28" s="32"/>
    </row>
    <row r="29" spans="2:18" s="1" customFormat="1" ht="6.7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4.75" customHeight="1">
      <c r="B30" s="30"/>
      <c r="C30" s="31"/>
      <c r="D30" s="111" t="s">
        <v>39</v>
      </c>
      <c r="E30" s="31"/>
      <c r="F30" s="31"/>
      <c r="G30" s="31"/>
      <c r="H30" s="31"/>
      <c r="I30" s="31"/>
      <c r="J30" s="31"/>
      <c r="K30" s="31"/>
      <c r="L30" s="31"/>
      <c r="M30" s="219">
        <f>ROUND(M27+M28,2)</f>
        <v>0</v>
      </c>
      <c r="N30" s="195"/>
      <c r="O30" s="195"/>
      <c r="P30" s="195"/>
      <c r="Q30" s="31"/>
      <c r="R30" s="32"/>
    </row>
    <row r="31" spans="2:18" s="1" customFormat="1" ht="6.7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25" customHeight="1">
      <c r="B32" s="30"/>
      <c r="C32" s="31"/>
      <c r="D32" s="37" t="s">
        <v>40</v>
      </c>
      <c r="E32" s="37" t="s">
        <v>41</v>
      </c>
      <c r="F32" s="38">
        <v>0.2</v>
      </c>
      <c r="G32" s="112" t="s">
        <v>42</v>
      </c>
      <c r="H32" s="220">
        <f>ROUND((((SUM(BE96:BE103)+SUM(BE121:BE139))+SUM(BE141:BE145))),2)</f>
        <v>0</v>
      </c>
      <c r="I32" s="195"/>
      <c r="J32" s="195"/>
      <c r="K32" s="31"/>
      <c r="L32" s="31"/>
      <c r="M32" s="220">
        <f>ROUND(((ROUND((SUM(BE96:BE103)+SUM(BE121:BE139)),2)*F32)+SUM(BE141:BE145)*F32),2)</f>
        <v>0</v>
      </c>
      <c r="N32" s="195"/>
      <c r="O32" s="195"/>
      <c r="P32" s="195"/>
      <c r="Q32" s="31"/>
      <c r="R32" s="32"/>
    </row>
    <row r="33" spans="2:18" s="1" customFormat="1" ht="14.25" customHeight="1">
      <c r="B33" s="30"/>
      <c r="C33" s="31"/>
      <c r="D33" s="31"/>
      <c r="E33" s="37" t="s">
        <v>43</v>
      </c>
      <c r="F33" s="38">
        <v>0.2</v>
      </c>
      <c r="G33" s="112" t="s">
        <v>42</v>
      </c>
      <c r="H33" s="220">
        <f>ROUND((((SUM(BF96:BF103)+SUM(BF121:BF139))+SUM(BF141:BF145))),2)</f>
        <v>0</v>
      </c>
      <c r="I33" s="195"/>
      <c r="J33" s="195"/>
      <c r="K33" s="31"/>
      <c r="L33" s="31"/>
      <c r="M33" s="220">
        <f>ROUND(((ROUND((SUM(BF96:BF103)+SUM(BF121:BF139)),2)*F33)+SUM(BF141:BF145)*F33),2)</f>
        <v>0</v>
      </c>
      <c r="N33" s="195"/>
      <c r="O33" s="195"/>
      <c r="P33" s="195"/>
      <c r="Q33" s="31"/>
      <c r="R33" s="32"/>
    </row>
    <row r="34" spans="2:18" s="1" customFormat="1" ht="14.25" customHeight="1" hidden="1">
      <c r="B34" s="30"/>
      <c r="C34" s="31"/>
      <c r="D34" s="31"/>
      <c r="E34" s="37" t="s">
        <v>44</v>
      </c>
      <c r="F34" s="38">
        <v>0.2</v>
      </c>
      <c r="G34" s="112" t="s">
        <v>42</v>
      </c>
      <c r="H34" s="220">
        <f>ROUND((((SUM(BG96:BG103)+SUM(BG121:BG139))+SUM(BG141:BG145))),2)</f>
        <v>0</v>
      </c>
      <c r="I34" s="195"/>
      <c r="J34" s="195"/>
      <c r="K34" s="31"/>
      <c r="L34" s="31"/>
      <c r="M34" s="220">
        <v>0</v>
      </c>
      <c r="N34" s="195"/>
      <c r="O34" s="195"/>
      <c r="P34" s="195"/>
      <c r="Q34" s="31"/>
      <c r="R34" s="32"/>
    </row>
    <row r="35" spans="2:18" s="1" customFormat="1" ht="14.25" customHeight="1" hidden="1">
      <c r="B35" s="30"/>
      <c r="C35" s="31"/>
      <c r="D35" s="31"/>
      <c r="E35" s="37" t="s">
        <v>45</v>
      </c>
      <c r="F35" s="38">
        <v>0.2</v>
      </c>
      <c r="G35" s="112" t="s">
        <v>42</v>
      </c>
      <c r="H35" s="220">
        <f>ROUND((((SUM(BH96:BH103)+SUM(BH121:BH139))+SUM(BH141:BH145))),2)</f>
        <v>0</v>
      </c>
      <c r="I35" s="195"/>
      <c r="J35" s="195"/>
      <c r="K35" s="31"/>
      <c r="L35" s="31"/>
      <c r="M35" s="220">
        <v>0</v>
      </c>
      <c r="N35" s="195"/>
      <c r="O35" s="195"/>
      <c r="P35" s="195"/>
      <c r="Q35" s="31"/>
      <c r="R35" s="32"/>
    </row>
    <row r="36" spans="2:18" s="1" customFormat="1" ht="14.25" customHeight="1" hidden="1">
      <c r="B36" s="30"/>
      <c r="C36" s="31"/>
      <c r="D36" s="31"/>
      <c r="E36" s="37" t="s">
        <v>46</v>
      </c>
      <c r="F36" s="38">
        <v>0</v>
      </c>
      <c r="G36" s="112" t="s">
        <v>42</v>
      </c>
      <c r="H36" s="220">
        <f>ROUND((((SUM(BI96:BI103)+SUM(BI121:BI139))+SUM(BI141:BI145))),2)</f>
        <v>0</v>
      </c>
      <c r="I36" s="195"/>
      <c r="J36" s="195"/>
      <c r="K36" s="31"/>
      <c r="L36" s="31"/>
      <c r="M36" s="220">
        <v>0</v>
      </c>
      <c r="N36" s="195"/>
      <c r="O36" s="195"/>
      <c r="P36" s="195"/>
      <c r="Q36" s="31"/>
      <c r="R36" s="32"/>
    </row>
    <row r="37" spans="2:18" s="1" customFormat="1" ht="6.7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4.75" customHeight="1">
      <c r="B38" s="30"/>
      <c r="C38" s="109"/>
      <c r="D38" s="113" t="s">
        <v>47</v>
      </c>
      <c r="E38" s="71"/>
      <c r="F38" s="71"/>
      <c r="G38" s="114" t="s">
        <v>48</v>
      </c>
      <c r="H38" s="115" t="s">
        <v>49</v>
      </c>
      <c r="I38" s="71"/>
      <c r="J38" s="71"/>
      <c r="K38" s="71"/>
      <c r="L38" s="221">
        <f>SUM(M30:M36)</f>
        <v>0</v>
      </c>
      <c r="M38" s="203"/>
      <c r="N38" s="203"/>
      <c r="O38" s="203"/>
      <c r="P38" s="205"/>
      <c r="Q38" s="109"/>
      <c r="R38" s="32"/>
    </row>
    <row r="39" spans="2:18" s="1" customFormat="1" ht="14.2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2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>
      <c r="B50" s="30"/>
      <c r="C50" s="31"/>
      <c r="D50" s="45" t="s">
        <v>50</v>
      </c>
      <c r="E50" s="46"/>
      <c r="F50" s="46"/>
      <c r="G50" s="46"/>
      <c r="H50" s="47"/>
      <c r="I50" s="31"/>
      <c r="J50" s="45" t="s">
        <v>51</v>
      </c>
      <c r="K50" s="46"/>
      <c r="L50" s="46"/>
      <c r="M50" s="46"/>
      <c r="N50" s="46"/>
      <c r="O50" s="46"/>
      <c r="P50" s="47"/>
      <c r="Q50" s="31"/>
      <c r="R50" s="32"/>
    </row>
    <row r="51" spans="2:18" ht="13.5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ht="13.5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ht="13.5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ht="13.5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ht="13.5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ht="13.5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ht="13.5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ht="13.5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5">
      <c r="B59" s="30"/>
      <c r="C59" s="31"/>
      <c r="D59" s="50" t="s">
        <v>52</v>
      </c>
      <c r="E59" s="51"/>
      <c r="F59" s="51"/>
      <c r="G59" s="52" t="s">
        <v>53</v>
      </c>
      <c r="H59" s="53"/>
      <c r="I59" s="31"/>
      <c r="J59" s="50" t="s">
        <v>52</v>
      </c>
      <c r="K59" s="51"/>
      <c r="L59" s="51"/>
      <c r="M59" s="51"/>
      <c r="N59" s="52" t="s">
        <v>53</v>
      </c>
      <c r="O59" s="51"/>
      <c r="P59" s="53"/>
      <c r="Q59" s="31"/>
      <c r="R59" s="32"/>
    </row>
    <row r="60" spans="2:18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>
      <c r="B61" s="30"/>
      <c r="C61" s="31"/>
      <c r="D61" s="45" t="s">
        <v>54</v>
      </c>
      <c r="E61" s="46"/>
      <c r="F61" s="46"/>
      <c r="G61" s="46"/>
      <c r="H61" s="47"/>
      <c r="I61" s="31"/>
      <c r="J61" s="45" t="s">
        <v>55</v>
      </c>
      <c r="K61" s="46"/>
      <c r="L61" s="46"/>
      <c r="M61" s="46"/>
      <c r="N61" s="46"/>
      <c r="O61" s="46"/>
      <c r="P61" s="47"/>
      <c r="Q61" s="31"/>
      <c r="R61" s="32"/>
    </row>
    <row r="62" spans="2:18" ht="13.5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ht="13.5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ht="13.5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ht="13.5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ht="13.5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ht="13.5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ht="13.5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ht="13.5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ht="15">
      <c r="B70" s="30"/>
      <c r="C70" s="31"/>
      <c r="D70" s="50" t="s">
        <v>52</v>
      </c>
      <c r="E70" s="51"/>
      <c r="F70" s="51"/>
      <c r="G70" s="52" t="s">
        <v>53</v>
      </c>
      <c r="H70" s="53"/>
      <c r="I70" s="31"/>
      <c r="J70" s="50" t="s">
        <v>52</v>
      </c>
      <c r="K70" s="51"/>
      <c r="L70" s="51"/>
      <c r="M70" s="51"/>
      <c r="N70" s="52" t="s">
        <v>53</v>
      </c>
      <c r="O70" s="51"/>
      <c r="P70" s="53"/>
      <c r="Q70" s="31"/>
      <c r="R70" s="32"/>
    </row>
    <row r="71" spans="2:18" s="1" customFormat="1" ht="14.2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7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75" customHeight="1">
      <c r="B76" s="30"/>
      <c r="C76" s="176" t="s">
        <v>113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32"/>
    </row>
    <row r="77" spans="2:18" s="1" customFormat="1" ht="6.7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>
      <c r="B78" s="30"/>
      <c r="C78" s="25" t="s">
        <v>16</v>
      </c>
      <c r="D78" s="31"/>
      <c r="E78" s="31"/>
      <c r="F78" s="216" t="str">
        <f>F6</f>
        <v>Výmena svetlíkov ns výr. halách SAM - SHIPBUILDING AND MACHINERY a.s., Komárno</v>
      </c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31"/>
      <c r="R78" s="32"/>
    </row>
    <row r="79" spans="2:18" s="1" customFormat="1" ht="36.75" customHeight="1">
      <c r="B79" s="30"/>
      <c r="C79" s="64" t="s">
        <v>110</v>
      </c>
      <c r="D79" s="31"/>
      <c r="E79" s="31"/>
      <c r="F79" s="196" t="str">
        <f>F7</f>
        <v>4 - Hala 2</v>
      </c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31"/>
      <c r="R79" s="32"/>
    </row>
    <row r="80" spans="2:18" s="1" customFormat="1" ht="6.7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18" s="1" customFormat="1" ht="18" customHeight="1">
      <c r="B81" s="30"/>
      <c r="C81" s="25" t="s">
        <v>21</v>
      </c>
      <c r="D81" s="31"/>
      <c r="E81" s="31"/>
      <c r="F81" s="23" t="str">
        <f>F9</f>
        <v>Komárno</v>
      </c>
      <c r="G81" s="31"/>
      <c r="H81" s="31"/>
      <c r="I81" s="31"/>
      <c r="J81" s="31"/>
      <c r="K81" s="25" t="s">
        <v>23</v>
      </c>
      <c r="L81" s="31"/>
      <c r="M81" s="222" t="str">
        <f>IF(O9="","",O9)</f>
        <v>09.10.2020</v>
      </c>
      <c r="N81" s="195"/>
      <c r="O81" s="195"/>
      <c r="P81" s="195"/>
      <c r="Q81" s="31"/>
      <c r="R81" s="32"/>
    </row>
    <row r="82" spans="2:18" s="1" customFormat="1" ht="6.7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18" s="1" customFormat="1" ht="15">
      <c r="B83" s="30"/>
      <c r="C83" s="25" t="s">
        <v>25</v>
      </c>
      <c r="D83" s="31"/>
      <c r="E83" s="31"/>
      <c r="F83" s="23" t="str">
        <f>E12</f>
        <v>SAM – SHIPBUILDING AND MACHINERY, a.s. </v>
      </c>
      <c r="G83" s="31"/>
      <c r="H83" s="31"/>
      <c r="I83" s="31"/>
      <c r="J83" s="31"/>
      <c r="K83" s="25" t="s">
        <v>31</v>
      </c>
      <c r="L83" s="31"/>
      <c r="M83" s="181" t="str">
        <f>E18</f>
        <v>INTECH, spol. s r.o., Vlčie Hrdlo, 824 12 Bratisla</v>
      </c>
      <c r="N83" s="195"/>
      <c r="O83" s="195"/>
      <c r="P83" s="195"/>
      <c r="Q83" s="195"/>
      <c r="R83" s="32"/>
    </row>
    <row r="84" spans="2:18" s="1" customFormat="1" ht="14.25" customHeight="1">
      <c r="B84" s="30"/>
      <c r="C84" s="25" t="s">
        <v>29</v>
      </c>
      <c r="D84" s="31"/>
      <c r="E84" s="31"/>
      <c r="F84" s="23" t="str">
        <f>IF(E15="","",E15)</f>
        <v> </v>
      </c>
      <c r="G84" s="31"/>
      <c r="H84" s="31"/>
      <c r="I84" s="31"/>
      <c r="J84" s="31"/>
      <c r="K84" s="25" t="s">
        <v>34</v>
      </c>
      <c r="L84" s="31"/>
      <c r="M84" s="181" t="str">
        <f>E21</f>
        <v> </v>
      </c>
      <c r="N84" s="195"/>
      <c r="O84" s="195"/>
      <c r="P84" s="195"/>
      <c r="Q84" s="195"/>
      <c r="R84" s="32"/>
    </row>
    <row r="85" spans="2:18" s="1" customFormat="1" ht="9.7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18" s="1" customFormat="1" ht="29.25" customHeight="1">
      <c r="B86" s="30"/>
      <c r="C86" s="223" t="s">
        <v>114</v>
      </c>
      <c r="D86" s="224"/>
      <c r="E86" s="224"/>
      <c r="F86" s="224"/>
      <c r="G86" s="224"/>
      <c r="H86" s="109"/>
      <c r="I86" s="109"/>
      <c r="J86" s="109"/>
      <c r="K86" s="109"/>
      <c r="L86" s="109"/>
      <c r="M86" s="109"/>
      <c r="N86" s="223" t="s">
        <v>115</v>
      </c>
      <c r="O86" s="195"/>
      <c r="P86" s="195"/>
      <c r="Q86" s="195"/>
      <c r="R86" s="32"/>
    </row>
    <row r="87" spans="2:18" s="1" customFormat="1" ht="9.7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47" s="1" customFormat="1" ht="29.25" customHeight="1">
      <c r="B88" s="30"/>
      <c r="C88" s="116" t="s">
        <v>116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15">
        <f>N121</f>
        <v>0</v>
      </c>
      <c r="O88" s="195"/>
      <c r="P88" s="195"/>
      <c r="Q88" s="195"/>
      <c r="R88" s="32"/>
      <c r="AU88" s="13" t="s">
        <v>117</v>
      </c>
    </row>
    <row r="89" spans="2:18" s="6" customFormat="1" ht="24.75" customHeight="1">
      <c r="B89" s="117"/>
      <c r="C89" s="118"/>
      <c r="D89" s="119" t="s">
        <v>118</v>
      </c>
      <c r="E89" s="118"/>
      <c r="F89" s="118"/>
      <c r="G89" s="118"/>
      <c r="H89" s="118"/>
      <c r="I89" s="118"/>
      <c r="J89" s="118"/>
      <c r="K89" s="118"/>
      <c r="L89" s="118"/>
      <c r="M89" s="118"/>
      <c r="N89" s="225">
        <f>N122</f>
        <v>0</v>
      </c>
      <c r="O89" s="226"/>
      <c r="P89" s="226"/>
      <c r="Q89" s="226"/>
      <c r="R89" s="120"/>
    </row>
    <row r="90" spans="2:18" s="7" customFormat="1" ht="19.5" customHeight="1">
      <c r="B90" s="121"/>
      <c r="C90" s="122"/>
      <c r="D90" s="97" t="s">
        <v>119</v>
      </c>
      <c r="E90" s="122"/>
      <c r="F90" s="122"/>
      <c r="G90" s="122"/>
      <c r="H90" s="122"/>
      <c r="I90" s="122"/>
      <c r="J90" s="122"/>
      <c r="K90" s="122"/>
      <c r="L90" s="122"/>
      <c r="M90" s="122"/>
      <c r="N90" s="210">
        <f>N123</f>
        <v>0</v>
      </c>
      <c r="O90" s="227"/>
      <c r="P90" s="227"/>
      <c r="Q90" s="227"/>
      <c r="R90" s="123"/>
    </row>
    <row r="91" spans="2:18" s="6" customFormat="1" ht="24.75" customHeight="1">
      <c r="B91" s="117"/>
      <c r="C91" s="118"/>
      <c r="D91" s="119" t="s">
        <v>120</v>
      </c>
      <c r="E91" s="118"/>
      <c r="F91" s="118"/>
      <c r="G91" s="118"/>
      <c r="H91" s="118"/>
      <c r="I91" s="118"/>
      <c r="J91" s="118"/>
      <c r="K91" s="118"/>
      <c r="L91" s="118"/>
      <c r="M91" s="118"/>
      <c r="N91" s="225">
        <f>N133</f>
        <v>0</v>
      </c>
      <c r="O91" s="226"/>
      <c r="P91" s="226"/>
      <c r="Q91" s="226"/>
      <c r="R91" s="120"/>
    </row>
    <row r="92" spans="2:18" s="7" customFormat="1" ht="19.5" customHeight="1">
      <c r="B92" s="121"/>
      <c r="C92" s="122"/>
      <c r="D92" s="97" t="s">
        <v>121</v>
      </c>
      <c r="E92" s="122"/>
      <c r="F92" s="122"/>
      <c r="G92" s="122"/>
      <c r="H92" s="122"/>
      <c r="I92" s="122"/>
      <c r="J92" s="122"/>
      <c r="K92" s="122"/>
      <c r="L92" s="122"/>
      <c r="M92" s="122"/>
      <c r="N92" s="210">
        <f>N134</f>
        <v>0</v>
      </c>
      <c r="O92" s="227"/>
      <c r="P92" s="227"/>
      <c r="Q92" s="227"/>
      <c r="R92" s="123"/>
    </row>
    <row r="93" spans="2:18" s="7" customFormat="1" ht="14.25" customHeight="1">
      <c r="B93" s="121"/>
      <c r="C93" s="122"/>
      <c r="D93" s="97" t="s">
        <v>219</v>
      </c>
      <c r="E93" s="122"/>
      <c r="F93" s="122"/>
      <c r="G93" s="122"/>
      <c r="H93" s="122"/>
      <c r="I93" s="122"/>
      <c r="J93" s="122"/>
      <c r="K93" s="122"/>
      <c r="L93" s="122"/>
      <c r="M93" s="122"/>
      <c r="N93" s="210">
        <f>N138</f>
        <v>0</v>
      </c>
      <c r="O93" s="227"/>
      <c r="P93" s="227"/>
      <c r="Q93" s="227"/>
      <c r="R93" s="123"/>
    </row>
    <row r="94" spans="2:18" s="6" customFormat="1" ht="21.75" customHeight="1">
      <c r="B94" s="117"/>
      <c r="C94" s="118"/>
      <c r="D94" s="119" t="s">
        <v>123</v>
      </c>
      <c r="E94" s="118"/>
      <c r="F94" s="118"/>
      <c r="G94" s="118"/>
      <c r="H94" s="118"/>
      <c r="I94" s="118"/>
      <c r="J94" s="118"/>
      <c r="K94" s="118"/>
      <c r="L94" s="118"/>
      <c r="M94" s="118"/>
      <c r="N94" s="228">
        <f>N140</f>
        <v>0</v>
      </c>
      <c r="O94" s="226"/>
      <c r="P94" s="226"/>
      <c r="Q94" s="226"/>
      <c r="R94" s="120"/>
    </row>
    <row r="95" spans="2:18" s="1" customFormat="1" ht="21.75" customHeight="1">
      <c r="B95" s="30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2"/>
    </row>
    <row r="96" spans="2:21" s="1" customFormat="1" ht="29.25" customHeight="1">
      <c r="B96" s="30"/>
      <c r="C96" s="116" t="s">
        <v>124</v>
      </c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229">
        <f>ROUND(N97+N98+N99+N100+N101+N102,2)</f>
        <v>0</v>
      </c>
      <c r="O96" s="195"/>
      <c r="P96" s="195"/>
      <c r="Q96" s="195"/>
      <c r="R96" s="32"/>
      <c r="T96" s="124"/>
      <c r="U96" s="125" t="s">
        <v>40</v>
      </c>
    </row>
    <row r="97" spans="2:65" s="1" customFormat="1" ht="18" customHeight="1">
      <c r="B97" s="126"/>
      <c r="C97" s="127"/>
      <c r="D97" s="211" t="s">
        <v>125</v>
      </c>
      <c r="E97" s="230"/>
      <c r="F97" s="230"/>
      <c r="G97" s="230"/>
      <c r="H97" s="230"/>
      <c r="I97" s="127"/>
      <c r="J97" s="127"/>
      <c r="K97" s="127"/>
      <c r="L97" s="127"/>
      <c r="M97" s="127"/>
      <c r="N97" s="209">
        <f>ROUND(N88*T97,2)</f>
        <v>0</v>
      </c>
      <c r="O97" s="230"/>
      <c r="P97" s="230"/>
      <c r="Q97" s="230"/>
      <c r="R97" s="128"/>
      <c r="S97" s="129"/>
      <c r="T97" s="130"/>
      <c r="U97" s="131" t="s">
        <v>43</v>
      </c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  <c r="AP97" s="132"/>
      <c r="AQ97" s="132"/>
      <c r="AR97" s="132"/>
      <c r="AS97" s="132"/>
      <c r="AT97" s="132"/>
      <c r="AU97" s="132"/>
      <c r="AV97" s="132"/>
      <c r="AW97" s="132"/>
      <c r="AX97" s="132"/>
      <c r="AY97" s="133" t="s">
        <v>126</v>
      </c>
      <c r="AZ97" s="132"/>
      <c r="BA97" s="132"/>
      <c r="BB97" s="132"/>
      <c r="BC97" s="132"/>
      <c r="BD97" s="132"/>
      <c r="BE97" s="134">
        <f aca="true" t="shared" si="0" ref="BE97:BE102">IF(U97="základná",N97,0)</f>
        <v>0</v>
      </c>
      <c r="BF97" s="134">
        <f aca="true" t="shared" si="1" ref="BF97:BF102">IF(U97="znížená",N97,0)</f>
        <v>0</v>
      </c>
      <c r="BG97" s="134">
        <f aca="true" t="shared" si="2" ref="BG97:BG102">IF(U97="zákl. prenesená",N97,0)</f>
        <v>0</v>
      </c>
      <c r="BH97" s="134">
        <f aca="true" t="shared" si="3" ref="BH97:BH102">IF(U97="zníž. prenesená",N97,0)</f>
        <v>0</v>
      </c>
      <c r="BI97" s="134">
        <f aca="true" t="shared" si="4" ref="BI97:BI102">IF(U97="nulová",N97,0)</f>
        <v>0</v>
      </c>
      <c r="BJ97" s="133" t="s">
        <v>84</v>
      </c>
      <c r="BK97" s="132"/>
      <c r="BL97" s="132"/>
      <c r="BM97" s="132"/>
    </row>
    <row r="98" spans="2:65" s="1" customFormat="1" ht="18" customHeight="1">
      <c r="B98" s="126"/>
      <c r="C98" s="127"/>
      <c r="D98" s="211" t="s">
        <v>127</v>
      </c>
      <c r="E98" s="230"/>
      <c r="F98" s="230"/>
      <c r="G98" s="230"/>
      <c r="H98" s="230"/>
      <c r="I98" s="127"/>
      <c r="J98" s="127"/>
      <c r="K98" s="127"/>
      <c r="L98" s="127"/>
      <c r="M98" s="127"/>
      <c r="N98" s="209">
        <f>ROUND(N88*T98,2)</f>
        <v>0</v>
      </c>
      <c r="O98" s="230"/>
      <c r="P98" s="230"/>
      <c r="Q98" s="230"/>
      <c r="R98" s="128"/>
      <c r="S98" s="129"/>
      <c r="T98" s="130"/>
      <c r="U98" s="131" t="s">
        <v>43</v>
      </c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N98" s="132"/>
      <c r="AO98" s="132"/>
      <c r="AP98" s="132"/>
      <c r="AQ98" s="132"/>
      <c r="AR98" s="132"/>
      <c r="AS98" s="132"/>
      <c r="AT98" s="132"/>
      <c r="AU98" s="132"/>
      <c r="AV98" s="132"/>
      <c r="AW98" s="132"/>
      <c r="AX98" s="132"/>
      <c r="AY98" s="133" t="s">
        <v>126</v>
      </c>
      <c r="AZ98" s="132"/>
      <c r="BA98" s="132"/>
      <c r="BB98" s="132"/>
      <c r="BC98" s="132"/>
      <c r="BD98" s="132"/>
      <c r="BE98" s="134">
        <f t="shared" si="0"/>
        <v>0</v>
      </c>
      <c r="BF98" s="134">
        <f t="shared" si="1"/>
        <v>0</v>
      </c>
      <c r="BG98" s="134">
        <f t="shared" si="2"/>
        <v>0</v>
      </c>
      <c r="BH98" s="134">
        <f t="shared" si="3"/>
        <v>0</v>
      </c>
      <c r="BI98" s="134">
        <f t="shared" si="4"/>
        <v>0</v>
      </c>
      <c r="BJ98" s="133" t="s">
        <v>84</v>
      </c>
      <c r="BK98" s="132"/>
      <c r="BL98" s="132"/>
      <c r="BM98" s="132"/>
    </row>
    <row r="99" spans="2:65" s="1" customFormat="1" ht="18" customHeight="1">
      <c r="B99" s="126"/>
      <c r="C99" s="127"/>
      <c r="D99" s="211" t="s">
        <v>128</v>
      </c>
      <c r="E99" s="230"/>
      <c r="F99" s="230"/>
      <c r="G99" s="230"/>
      <c r="H99" s="230"/>
      <c r="I99" s="127"/>
      <c r="J99" s="127"/>
      <c r="K99" s="127"/>
      <c r="L99" s="127"/>
      <c r="M99" s="127"/>
      <c r="N99" s="209">
        <f>ROUND(N88*T99,2)</f>
        <v>0</v>
      </c>
      <c r="O99" s="230"/>
      <c r="P99" s="230"/>
      <c r="Q99" s="230"/>
      <c r="R99" s="128"/>
      <c r="S99" s="129"/>
      <c r="T99" s="130"/>
      <c r="U99" s="131" t="s">
        <v>43</v>
      </c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/>
      <c r="AN99" s="132"/>
      <c r="AO99" s="132"/>
      <c r="AP99" s="132"/>
      <c r="AQ99" s="132"/>
      <c r="AR99" s="132"/>
      <c r="AS99" s="132"/>
      <c r="AT99" s="132"/>
      <c r="AU99" s="132"/>
      <c r="AV99" s="132"/>
      <c r="AW99" s="132"/>
      <c r="AX99" s="132"/>
      <c r="AY99" s="133" t="s">
        <v>126</v>
      </c>
      <c r="AZ99" s="132"/>
      <c r="BA99" s="132"/>
      <c r="BB99" s="132"/>
      <c r="BC99" s="132"/>
      <c r="BD99" s="132"/>
      <c r="BE99" s="134">
        <f t="shared" si="0"/>
        <v>0</v>
      </c>
      <c r="BF99" s="134">
        <f t="shared" si="1"/>
        <v>0</v>
      </c>
      <c r="BG99" s="134">
        <f t="shared" si="2"/>
        <v>0</v>
      </c>
      <c r="BH99" s="134">
        <f t="shared" si="3"/>
        <v>0</v>
      </c>
      <c r="BI99" s="134">
        <f t="shared" si="4"/>
        <v>0</v>
      </c>
      <c r="BJ99" s="133" t="s">
        <v>84</v>
      </c>
      <c r="BK99" s="132"/>
      <c r="BL99" s="132"/>
      <c r="BM99" s="132"/>
    </row>
    <row r="100" spans="2:65" s="1" customFormat="1" ht="18" customHeight="1">
      <c r="B100" s="126"/>
      <c r="C100" s="127"/>
      <c r="D100" s="211" t="s">
        <v>129</v>
      </c>
      <c r="E100" s="230"/>
      <c r="F100" s="230"/>
      <c r="G100" s="230"/>
      <c r="H100" s="230"/>
      <c r="I100" s="127"/>
      <c r="J100" s="127"/>
      <c r="K100" s="127"/>
      <c r="L100" s="127"/>
      <c r="M100" s="127"/>
      <c r="N100" s="209">
        <f>ROUND(N88*T100,2)</f>
        <v>0</v>
      </c>
      <c r="O100" s="230"/>
      <c r="P100" s="230"/>
      <c r="Q100" s="230"/>
      <c r="R100" s="128"/>
      <c r="S100" s="129"/>
      <c r="T100" s="130"/>
      <c r="U100" s="131" t="s">
        <v>43</v>
      </c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  <c r="AP100" s="132"/>
      <c r="AQ100" s="132"/>
      <c r="AR100" s="132"/>
      <c r="AS100" s="132"/>
      <c r="AT100" s="132"/>
      <c r="AU100" s="132"/>
      <c r="AV100" s="132"/>
      <c r="AW100" s="132"/>
      <c r="AX100" s="132"/>
      <c r="AY100" s="133" t="s">
        <v>126</v>
      </c>
      <c r="AZ100" s="132"/>
      <c r="BA100" s="132"/>
      <c r="BB100" s="132"/>
      <c r="BC100" s="132"/>
      <c r="BD100" s="132"/>
      <c r="BE100" s="134">
        <f t="shared" si="0"/>
        <v>0</v>
      </c>
      <c r="BF100" s="134">
        <f t="shared" si="1"/>
        <v>0</v>
      </c>
      <c r="BG100" s="134">
        <f t="shared" si="2"/>
        <v>0</v>
      </c>
      <c r="BH100" s="134">
        <f t="shared" si="3"/>
        <v>0</v>
      </c>
      <c r="BI100" s="134">
        <f t="shared" si="4"/>
        <v>0</v>
      </c>
      <c r="BJ100" s="133" t="s">
        <v>84</v>
      </c>
      <c r="BK100" s="132"/>
      <c r="BL100" s="132"/>
      <c r="BM100" s="132"/>
    </row>
    <row r="101" spans="2:65" s="1" customFormat="1" ht="18" customHeight="1">
      <c r="B101" s="126"/>
      <c r="C101" s="127"/>
      <c r="D101" s="211" t="s">
        <v>130</v>
      </c>
      <c r="E101" s="230"/>
      <c r="F101" s="230"/>
      <c r="G101" s="230"/>
      <c r="H101" s="230"/>
      <c r="I101" s="127"/>
      <c r="J101" s="127"/>
      <c r="K101" s="127"/>
      <c r="L101" s="127"/>
      <c r="M101" s="127"/>
      <c r="N101" s="209">
        <f>ROUND(N88*T101,2)</f>
        <v>0</v>
      </c>
      <c r="O101" s="230"/>
      <c r="P101" s="230"/>
      <c r="Q101" s="230"/>
      <c r="R101" s="128"/>
      <c r="S101" s="129"/>
      <c r="T101" s="130"/>
      <c r="U101" s="131" t="s">
        <v>43</v>
      </c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  <c r="AP101" s="132"/>
      <c r="AQ101" s="132"/>
      <c r="AR101" s="132"/>
      <c r="AS101" s="132"/>
      <c r="AT101" s="132"/>
      <c r="AU101" s="132"/>
      <c r="AV101" s="132"/>
      <c r="AW101" s="132"/>
      <c r="AX101" s="132"/>
      <c r="AY101" s="133" t="s">
        <v>126</v>
      </c>
      <c r="AZ101" s="132"/>
      <c r="BA101" s="132"/>
      <c r="BB101" s="132"/>
      <c r="BC101" s="132"/>
      <c r="BD101" s="132"/>
      <c r="BE101" s="134">
        <f t="shared" si="0"/>
        <v>0</v>
      </c>
      <c r="BF101" s="134">
        <f t="shared" si="1"/>
        <v>0</v>
      </c>
      <c r="BG101" s="134">
        <f t="shared" si="2"/>
        <v>0</v>
      </c>
      <c r="BH101" s="134">
        <f t="shared" si="3"/>
        <v>0</v>
      </c>
      <c r="BI101" s="134">
        <f t="shared" si="4"/>
        <v>0</v>
      </c>
      <c r="BJ101" s="133" t="s">
        <v>84</v>
      </c>
      <c r="BK101" s="132"/>
      <c r="BL101" s="132"/>
      <c r="BM101" s="132"/>
    </row>
    <row r="102" spans="2:65" s="1" customFormat="1" ht="18" customHeight="1">
      <c r="B102" s="126"/>
      <c r="C102" s="127"/>
      <c r="D102" s="135" t="s">
        <v>131</v>
      </c>
      <c r="E102" s="127"/>
      <c r="F102" s="127"/>
      <c r="G102" s="127"/>
      <c r="H102" s="127"/>
      <c r="I102" s="127"/>
      <c r="J102" s="127"/>
      <c r="K102" s="127"/>
      <c r="L102" s="127"/>
      <c r="M102" s="127"/>
      <c r="N102" s="209">
        <f>ROUND(N88*T102,2)</f>
        <v>0</v>
      </c>
      <c r="O102" s="230"/>
      <c r="P102" s="230"/>
      <c r="Q102" s="230"/>
      <c r="R102" s="128"/>
      <c r="S102" s="129"/>
      <c r="T102" s="136"/>
      <c r="U102" s="137" t="s">
        <v>43</v>
      </c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  <c r="AP102" s="132"/>
      <c r="AQ102" s="132"/>
      <c r="AR102" s="132"/>
      <c r="AS102" s="132"/>
      <c r="AT102" s="132"/>
      <c r="AU102" s="132"/>
      <c r="AV102" s="132"/>
      <c r="AW102" s="132"/>
      <c r="AX102" s="132"/>
      <c r="AY102" s="133" t="s">
        <v>132</v>
      </c>
      <c r="AZ102" s="132"/>
      <c r="BA102" s="132"/>
      <c r="BB102" s="132"/>
      <c r="BC102" s="132"/>
      <c r="BD102" s="132"/>
      <c r="BE102" s="134">
        <f t="shared" si="0"/>
        <v>0</v>
      </c>
      <c r="BF102" s="134">
        <f t="shared" si="1"/>
        <v>0</v>
      </c>
      <c r="BG102" s="134">
        <f t="shared" si="2"/>
        <v>0</v>
      </c>
      <c r="BH102" s="134">
        <f t="shared" si="3"/>
        <v>0</v>
      </c>
      <c r="BI102" s="134">
        <f t="shared" si="4"/>
        <v>0</v>
      </c>
      <c r="BJ102" s="133" t="s">
        <v>84</v>
      </c>
      <c r="BK102" s="132"/>
      <c r="BL102" s="132"/>
      <c r="BM102" s="132"/>
    </row>
    <row r="103" spans="2:18" s="1" customFormat="1" ht="13.5">
      <c r="B103" s="30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2"/>
    </row>
    <row r="104" spans="2:18" s="1" customFormat="1" ht="29.25" customHeight="1">
      <c r="B104" s="30"/>
      <c r="C104" s="108" t="s">
        <v>107</v>
      </c>
      <c r="D104" s="109"/>
      <c r="E104" s="109"/>
      <c r="F104" s="109"/>
      <c r="G104" s="109"/>
      <c r="H104" s="109"/>
      <c r="I104" s="109"/>
      <c r="J104" s="109"/>
      <c r="K104" s="109"/>
      <c r="L104" s="212">
        <f>ROUND(SUM(N88+N96),2)</f>
        <v>0</v>
      </c>
      <c r="M104" s="224"/>
      <c r="N104" s="224"/>
      <c r="O104" s="224"/>
      <c r="P104" s="224"/>
      <c r="Q104" s="224"/>
      <c r="R104" s="32"/>
    </row>
    <row r="105" spans="2:18" s="1" customFormat="1" ht="6.75" customHeight="1"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6"/>
    </row>
    <row r="109" spans="2:18" s="1" customFormat="1" ht="6.75" customHeight="1">
      <c r="B109" s="57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9"/>
    </row>
    <row r="110" spans="2:18" s="1" customFormat="1" ht="36.75" customHeight="1">
      <c r="B110" s="30"/>
      <c r="C110" s="176" t="s">
        <v>133</v>
      </c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32"/>
    </row>
    <row r="111" spans="2:18" s="1" customFormat="1" ht="6.75" customHeight="1">
      <c r="B111" s="30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2"/>
    </row>
    <row r="112" spans="2:18" s="1" customFormat="1" ht="30" customHeight="1">
      <c r="B112" s="30"/>
      <c r="C112" s="25" t="s">
        <v>16</v>
      </c>
      <c r="D112" s="31"/>
      <c r="E112" s="31"/>
      <c r="F112" s="216" t="str">
        <f>F6</f>
        <v>Výmena svetlíkov ns výr. halách SAM - SHIPBUILDING AND MACHINERY a.s., Komárno</v>
      </c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31"/>
      <c r="R112" s="32"/>
    </row>
    <row r="113" spans="2:18" s="1" customFormat="1" ht="36.75" customHeight="1">
      <c r="B113" s="30"/>
      <c r="C113" s="64" t="s">
        <v>110</v>
      </c>
      <c r="D113" s="31"/>
      <c r="E113" s="31"/>
      <c r="F113" s="196" t="str">
        <f>F7</f>
        <v>4 - Hala 2</v>
      </c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31"/>
      <c r="R113" s="32"/>
    </row>
    <row r="114" spans="2:18" s="1" customFormat="1" ht="6.75" customHeight="1">
      <c r="B114" s="30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2"/>
    </row>
    <row r="115" spans="2:18" s="1" customFormat="1" ht="18" customHeight="1">
      <c r="B115" s="30"/>
      <c r="C115" s="25" t="s">
        <v>21</v>
      </c>
      <c r="D115" s="31"/>
      <c r="E115" s="31"/>
      <c r="F115" s="23" t="str">
        <f>F9</f>
        <v>Komárno</v>
      </c>
      <c r="G115" s="31"/>
      <c r="H115" s="31"/>
      <c r="I115" s="31"/>
      <c r="J115" s="31"/>
      <c r="K115" s="25" t="s">
        <v>23</v>
      </c>
      <c r="L115" s="31"/>
      <c r="M115" s="222" t="str">
        <f>IF(O9="","",O9)</f>
        <v>09.10.2020</v>
      </c>
      <c r="N115" s="195"/>
      <c r="O115" s="195"/>
      <c r="P115" s="195"/>
      <c r="Q115" s="31"/>
      <c r="R115" s="32"/>
    </row>
    <row r="116" spans="2:18" s="1" customFormat="1" ht="6.75" customHeight="1">
      <c r="B116" s="30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2"/>
    </row>
    <row r="117" spans="2:18" s="1" customFormat="1" ht="15">
      <c r="B117" s="30"/>
      <c r="C117" s="25" t="s">
        <v>25</v>
      </c>
      <c r="D117" s="31"/>
      <c r="E117" s="31"/>
      <c r="F117" s="23" t="str">
        <f>E12</f>
        <v>SAM – SHIPBUILDING AND MACHINERY, a.s. </v>
      </c>
      <c r="G117" s="31"/>
      <c r="H117" s="31"/>
      <c r="I117" s="31"/>
      <c r="J117" s="31"/>
      <c r="K117" s="25" t="s">
        <v>31</v>
      </c>
      <c r="L117" s="31"/>
      <c r="M117" s="181" t="str">
        <f>E18</f>
        <v>INTECH, spol. s r.o., Vlčie Hrdlo, 824 12 Bratisla</v>
      </c>
      <c r="N117" s="195"/>
      <c r="O117" s="195"/>
      <c r="P117" s="195"/>
      <c r="Q117" s="195"/>
      <c r="R117" s="32"/>
    </row>
    <row r="118" spans="2:18" s="1" customFormat="1" ht="14.25" customHeight="1">
      <c r="B118" s="30"/>
      <c r="C118" s="25" t="s">
        <v>29</v>
      </c>
      <c r="D118" s="31"/>
      <c r="E118" s="31"/>
      <c r="F118" s="23" t="str">
        <f>IF(E15="","",E15)</f>
        <v> </v>
      </c>
      <c r="G118" s="31"/>
      <c r="H118" s="31"/>
      <c r="I118" s="31"/>
      <c r="J118" s="31"/>
      <c r="K118" s="25" t="s">
        <v>34</v>
      </c>
      <c r="L118" s="31"/>
      <c r="M118" s="181" t="str">
        <f>E21</f>
        <v> </v>
      </c>
      <c r="N118" s="195"/>
      <c r="O118" s="195"/>
      <c r="P118" s="195"/>
      <c r="Q118" s="195"/>
      <c r="R118" s="32"/>
    </row>
    <row r="119" spans="2:18" s="1" customFormat="1" ht="9.75" customHeight="1">
      <c r="B119" s="30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2"/>
    </row>
    <row r="120" spans="2:27" s="8" customFormat="1" ht="29.25" customHeight="1">
      <c r="B120" s="138"/>
      <c r="C120" s="139" t="s">
        <v>134</v>
      </c>
      <c r="D120" s="140" t="s">
        <v>135</v>
      </c>
      <c r="E120" s="140" t="s">
        <v>58</v>
      </c>
      <c r="F120" s="231" t="s">
        <v>136</v>
      </c>
      <c r="G120" s="232"/>
      <c r="H120" s="232"/>
      <c r="I120" s="232"/>
      <c r="J120" s="140" t="s">
        <v>137</v>
      </c>
      <c r="K120" s="140" t="s">
        <v>138</v>
      </c>
      <c r="L120" s="233" t="s">
        <v>139</v>
      </c>
      <c r="M120" s="232"/>
      <c r="N120" s="231" t="s">
        <v>115</v>
      </c>
      <c r="O120" s="232"/>
      <c r="P120" s="232"/>
      <c r="Q120" s="234"/>
      <c r="R120" s="141"/>
      <c r="T120" s="72" t="s">
        <v>140</v>
      </c>
      <c r="U120" s="73" t="s">
        <v>40</v>
      </c>
      <c r="V120" s="73" t="s">
        <v>141</v>
      </c>
      <c r="W120" s="73" t="s">
        <v>142</v>
      </c>
      <c r="X120" s="73" t="s">
        <v>143</v>
      </c>
      <c r="Y120" s="73" t="s">
        <v>144</v>
      </c>
      <c r="Z120" s="73" t="s">
        <v>145</v>
      </c>
      <c r="AA120" s="74" t="s">
        <v>146</v>
      </c>
    </row>
    <row r="121" spans="2:63" s="1" customFormat="1" ht="29.25" customHeight="1">
      <c r="B121" s="30"/>
      <c r="C121" s="76" t="s">
        <v>112</v>
      </c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248">
        <f>BK121</f>
        <v>0</v>
      </c>
      <c r="O121" s="249"/>
      <c r="P121" s="249"/>
      <c r="Q121" s="249"/>
      <c r="R121" s="32"/>
      <c r="T121" s="75"/>
      <c r="U121" s="46"/>
      <c r="V121" s="46"/>
      <c r="W121" s="142">
        <f>W122+W133+W140</f>
        <v>0</v>
      </c>
      <c r="X121" s="46"/>
      <c r="Y121" s="142">
        <f>Y122+Y133+Y140</f>
        <v>0.00279</v>
      </c>
      <c r="Z121" s="46"/>
      <c r="AA121" s="143">
        <f>AA122+AA133+AA140</f>
        <v>6.983999999999999</v>
      </c>
      <c r="AT121" s="13" t="s">
        <v>75</v>
      </c>
      <c r="AU121" s="13" t="s">
        <v>117</v>
      </c>
      <c r="BK121" s="144">
        <f>BK122+BK133+BK140</f>
        <v>0</v>
      </c>
    </row>
    <row r="122" spans="2:63" s="9" customFormat="1" ht="36.75" customHeight="1">
      <c r="B122" s="145"/>
      <c r="C122" s="146"/>
      <c r="D122" s="147" t="s">
        <v>118</v>
      </c>
      <c r="E122" s="147"/>
      <c r="F122" s="147"/>
      <c r="G122" s="147"/>
      <c r="H122" s="147"/>
      <c r="I122" s="147"/>
      <c r="J122" s="147"/>
      <c r="K122" s="147"/>
      <c r="L122" s="147"/>
      <c r="M122" s="147"/>
      <c r="N122" s="228">
        <f>BK122</f>
        <v>0</v>
      </c>
      <c r="O122" s="225"/>
      <c r="P122" s="225"/>
      <c r="Q122" s="225"/>
      <c r="R122" s="148"/>
      <c r="T122" s="149"/>
      <c r="U122" s="146"/>
      <c r="V122" s="146"/>
      <c r="W122" s="150">
        <f>W123</f>
        <v>0</v>
      </c>
      <c r="X122" s="146"/>
      <c r="Y122" s="150">
        <f>Y123</f>
        <v>0</v>
      </c>
      <c r="Z122" s="146"/>
      <c r="AA122" s="151">
        <f>AA123</f>
        <v>6.983999999999999</v>
      </c>
      <c r="AR122" s="152" t="s">
        <v>81</v>
      </c>
      <c r="AT122" s="153" t="s">
        <v>75</v>
      </c>
      <c r="AU122" s="153" t="s">
        <v>76</v>
      </c>
      <c r="AY122" s="152" t="s">
        <v>147</v>
      </c>
      <c r="BK122" s="154">
        <f>BK123</f>
        <v>0</v>
      </c>
    </row>
    <row r="123" spans="2:63" s="9" customFormat="1" ht="19.5" customHeight="1">
      <c r="B123" s="145"/>
      <c r="C123" s="146"/>
      <c r="D123" s="155" t="s">
        <v>119</v>
      </c>
      <c r="E123" s="155"/>
      <c r="F123" s="155"/>
      <c r="G123" s="155"/>
      <c r="H123" s="155"/>
      <c r="I123" s="155"/>
      <c r="J123" s="155"/>
      <c r="K123" s="155"/>
      <c r="L123" s="155"/>
      <c r="M123" s="155"/>
      <c r="N123" s="250">
        <f>BK123</f>
        <v>0</v>
      </c>
      <c r="O123" s="251"/>
      <c r="P123" s="251"/>
      <c r="Q123" s="251"/>
      <c r="R123" s="148"/>
      <c r="T123" s="149"/>
      <c r="U123" s="146"/>
      <c r="V123" s="146"/>
      <c r="W123" s="150">
        <f>SUM(W124:W132)</f>
        <v>0</v>
      </c>
      <c r="X123" s="146"/>
      <c r="Y123" s="150">
        <f>SUM(Y124:Y132)</f>
        <v>0</v>
      </c>
      <c r="Z123" s="146"/>
      <c r="AA123" s="151">
        <f>SUM(AA124:AA132)</f>
        <v>6.983999999999999</v>
      </c>
      <c r="AR123" s="152" t="s">
        <v>81</v>
      </c>
      <c r="AT123" s="153" t="s">
        <v>75</v>
      </c>
      <c r="AU123" s="153" t="s">
        <v>81</v>
      </c>
      <c r="AY123" s="152" t="s">
        <v>147</v>
      </c>
      <c r="BK123" s="154">
        <f>SUM(BK124:BK132)</f>
        <v>0</v>
      </c>
    </row>
    <row r="124" spans="2:65" s="1" customFormat="1" ht="44.25" customHeight="1">
      <c r="B124" s="126"/>
      <c r="C124" s="156" t="s">
        <v>81</v>
      </c>
      <c r="D124" s="156" t="s">
        <v>148</v>
      </c>
      <c r="E124" s="157" t="s">
        <v>149</v>
      </c>
      <c r="F124" s="235" t="s">
        <v>150</v>
      </c>
      <c r="G124" s="236"/>
      <c r="H124" s="236"/>
      <c r="I124" s="236"/>
      <c r="J124" s="158" t="s">
        <v>151</v>
      </c>
      <c r="K124" s="159">
        <v>388</v>
      </c>
      <c r="L124" s="237">
        <v>0</v>
      </c>
      <c r="M124" s="236"/>
      <c r="N124" s="238">
        <f aca="true" t="shared" si="5" ref="N124:N132">ROUND(L124*K124,2)</f>
        <v>0</v>
      </c>
      <c r="O124" s="236"/>
      <c r="P124" s="236"/>
      <c r="Q124" s="236"/>
      <c r="R124" s="128"/>
      <c r="T124" s="160" t="s">
        <v>19</v>
      </c>
      <c r="U124" s="39" t="s">
        <v>43</v>
      </c>
      <c r="V124" s="31"/>
      <c r="W124" s="161">
        <f aca="true" t="shared" si="6" ref="W124:W132">V124*K124</f>
        <v>0</v>
      </c>
      <c r="X124" s="161">
        <v>0</v>
      </c>
      <c r="Y124" s="161">
        <f aca="true" t="shared" si="7" ref="Y124:Y132">X124*K124</f>
        <v>0</v>
      </c>
      <c r="Z124" s="161">
        <v>0.018</v>
      </c>
      <c r="AA124" s="162">
        <f aca="true" t="shared" si="8" ref="AA124:AA132">Z124*K124</f>
        <v>6.983999999999999</v>
      </c>
      <c r="AR124" s="13" t="s">
        <v>152</v>
      </c>
      <c r="AT124" s="13" t="s">
        <v>148</v>
      </c>
      <c r="AU124" s="13" t="s">
        <v>84</v>
      </c>
      <c r="AY124" s="13" t="s">
        <v>147</v>
      </c>
      <c r="BE124" s="101">
        <f aca="true" t="shared" si="9" ref="BE124:BE132">IF(U124="základná",N124,0)</f>
        <v>0</v>
      </c>
      <c r="BF124" s="101">
        <f aca="true" t="shared" si="10" ref="BF124:BF132">IF(U124="znížená",N124,0)</f>
        <v>0</v>
      </c>
      <c r="BG124" s="101">
        <f aca="true" t="shared" si="11" ref="BG124:BG132">IF(U124="zákl. prenesená",N124,0)</f>
        <v>0</v>
      </c>
      <c r="BH124" s="101">
        <f aca="true" t="shared" si="12" ref="BH124:BH132">IF(U124="zníž. prenesená",N124,0)</f>
        <v>0</v>
      </c>
      <c r="BI124" s="101">
        <f aca="true" t="shared" si="13" ref="BI124:BI132">IF(U124="nulová",N124,0)</f>
        <v>0</v>
      </c>
      <c r="BJ124" s="13" t="s">
        <v>84</v>
      </c>
      <c r="BK124" s="101">
        <f aca="true" t="shared" si="14" ref="BK124:BK132">ROUND(L124*K124,2)</f>
        <v>0</v>
      </c>
      <c r="BL124" s="13" t="s">
        <v>152</v>
      </c>
      <c r="BM124" s="13" t="s">
        <v>236</v>
      </c>
    </row>
    <row r="125" spans="2:65" s="1" customFormat="1" ht="31.5" customHeight="1">
      <c r="B125" s="126"/>
      <c r="C125" s="156" t="s">
        <v>84</v>
      </c>
      <c r="D125" s="156" t="s">
        <v>148</v>
      </c>
      <c r="E125" s="157" t="s">
        <v>154</v>
      </c>
      <c r="F125" s="235" t="s">
        <v>155</v>
      </c>
      <c r="G125" s="236"/>
      <c r="H125" s="236"/>
      <c r="I125" s="236"/>
      <c r="J125" s="158" t="s">
        <v>156</v>
      </c>
      <c r="K125" s="159">
        <v>6.984</v>
      </c>
      <c r="L125" s="237">
        <v>0</v>
      </c>
      <c r="M125" s="236"/>
      <c r="N125" s="238">
        <f t="shared" si="5"/>
        <v>0</v>
      </c>
      <c r="O125" s="236"/>
      <c r="P125" s="236"/>
      <c r="Q125" s="236"/>
      <c r="R125" s="128"/>
      <c r="T125" s="160" t="s">
        <v>19</v>
      </c>
      <c r="U125" s="39" t="s">
        <v>43</v>
      </c>
      <c r="V125" s="31"/>
      <c r="W125" s="161">
        <f t="shared" si="6"/>
        <v>0</v>
      </c>
      <c r="X125" s="161">
        <v>0</v>
      </c>
      <c r="Y125" s="161">
        <f t="shared" si="7"/>
        <v>0</v>
      </c>
      <c r="Z125" s="161">
        <v>0</v>
      </c>
      <c r="AA125" s="162">
        <f t="shared" si="8"/>
        <v>0</v>
      </c>
      <c r="AR125" s="13" t="s">
        <v>90</v>
      </c>
      <c r="AT125" s="13" t="s">
        <v>148</v>
      </c>
      <c r="AU125" s="13" t="s">
        <v>84</v>
      </c>
      <c r="AY125" s="13" t="s">
        <v>147</v>
      </c>
      <c r="BE125" s="101">
        <f t="shared" si="9"/>
        <v>0</v>
      </c>
      <c r="BF125" s="101">
        <f t="shared" si="10"/>
        <v>0</v>
      </c>
      <c r="BG125" s="101">
        <f t="shared" si="11"/>
        <v>0</v>
      </c>
      <c r="BH125" s="101">
        <f t="shared" si="12"/>
        <v>0</v>
      </c>
      <c r="BI125" s="101">
        <f t="shared" si="13"/>
        <v>0</v>
      </c>
      <c r="BJ125" s="13" t="s">
        <v>84</v>
      </c>
      <c r="BK125" s="101">
        <f t="shared" si="14"/>
        <v>0</v>
      </c>
      <c r="BL125" s="13" t="s">
        <v>90</v>
      </c>
      <c r="BM125" s="13" t="s">
        <v>237</v>
      </c>
    </row>
    <row r="126" spans="2:65" s="1" customFormat="1" ht="31.5" customHeight="1">
      <c r="B126" s="126"/>
      <c r="C126" s="156" t="s">
        <v>87</v>
      </c>
      <c r="D126" s="156" t="s">
        <v>148</v>
      </c>
      <c r="E126" s="157" t="s">
        <v>158</v>
      </c>
      <c r="F126" s="235" t="s">
        <v>159</v>
      </c>
      <c r="G126" s="236"/>
      <c r="H126" s="236"/>
      <c r="I126" s="236"/>
      <c r="J126" s="158" t="s">
        <v>156</v>
      </c>
      <c r="K126" s="159">
        <v>6.984</v>
      </c>
      <c r="L126" s="237">
        <v>0</v>
      </c>
      <c r="M126" s="236"/>
      <c r="N126" s="238">
        <f t="shared" si="5"/>
        <v>0</v>
      </c>
      <c r="O126" s="236"/>
      <c r="P126" s="236"/>
      <c r="Q126" s="236"/>
      <c r="R126" s="128"/>
      <c r="T126" s="160" t="s">
        <v>19</v>
      </c>
      <c r="U126" s="39" t="s">
        <v>43</v>
      </c>
      <c r="V126" s="31"/>
      <c r="W126" s="161">
        <f t="shared" si="6"/>
        <v>0</v>
      </c>
      <c r="X126" s="161">
        <v>0</v>
      </c>
      <c r="Y126" s="161">
        <f t="shared" si="7"/>
        <v>0</v>
      </c>
      <c r="Z126" s="161">
        <v>0</v>
      </c>
      <c r="AA126" s="162">
        <f t="shared" si="8"/>
        <v>0</v>
      </c>
      <c r="AR126" s="13" t="s">
        <v>90</v>
      </c>
      <c r="AT126" s="13" t="s">
        <v>148</v>
      </c>
      <c r="AU126" s="13" t="s">
        <v>84</v>
      </c>
      <c r="AY126" s="13" t="s">
        <v>147</v>
      </c>
      <c r="BE126" s="101">
        <f t="shared" si="9"/>
        <v>0</v>
      </c>
      <c r="BF126" s="101">
        <f t="shared" si="10"/>
        <v>0</v>
      </c>
      <c r="BG126" s="101">
        <f t="shared" si="11"/>
        <v>0</v>
      </c>
      <c r="BH126" s="101">
        <f t="shared" si="12"/>
        <v>0</v>
      </c>
      <c r="BI126" s="101">
        <f t="shared" si="13"/>
        <v>0</v>
      </c>
      <c r="BJ126" s="13" t="s">
        <v>84</v>
      </c>
      <c r="BK126" s="101">
        <f t="shared" si="14"/>
        <v>0</v>
      </c>
      <c r="BL126" s="13" t="s">
        <v>90</v>
      </c>
      <c r="BM126" s="13" t="s">
        <v>238</v>
      </c>
    </row>
    <row r="127" spans="2:65" s="1" customFormat="1" ht="31.5" customHeight="1">
      <c r="B127" s="126"/>
      <c r="C127" s="156" t="s">
        <v>90</v>
      </c>
      <c r="D127" s="156" t="s">
        <v>148</v>
      </c>
      <c r="E127" s="157" t="s">
        <v>161</v>
      </c>
      <c r="F127" s="235" t="s">
        <v>162</v>
      </c>
      <c r="G127" s="236"/>
      <c r="H127" s="236"/>
      <c r="I127" s="236"/>
      <c r="J127" s="158" t="s">
        <v>156</v>
      </c>
      <c r="K127" s="159">
        <v>6.984</v>
      </c>
      <c r="L127" s="237">
        <v>0</v>
      </c>
      <c r="M127" s="236"/>
      <c r="N127" s="238">
        <f t="shared" si="5"/>
        <v>0</v>
      </c>
      <c r="O127" s="236"/>
      <c r="P127" s="236"/>
      <c r="Q127" s="236"/>
      <c r="R127" s="128"/>
      <c r="T127" s="160" t="s">
        <v>19</v>
      </c>
      <c r="U127" s="39" t="s">
        <v>43</v>
      </c>
      <c r="V127" s="31"/>
      <c r="W127" s="161">
        <f t="shared" si="6"/>
        <v>0</v>
      </c>
      <c r="X127" s="161">
        <v>0</v>
      </c>
      <c r="Y127" s="161">
        <f t="shared" si="7"/>
        <v>0</v>
      </c>
      <c r="Z127" s="161">
        <v>0</v>
      </c>
      <c r="AA127" s="162">
        <f t="shared" si="8"/>
        <v>0</v>
      </c>
      <c r="AR127" s="13" t="s">
        <v>90</v>
      </c>
      <c r="AT127" s="13" t="s">
        <v>148</v>
      </c>
      <c r="AU127" s="13" t="s">
        <v>84</v>
      </c>
      <c r="AY127" s="13" t="s">
        <v>147</v>
      </c>
      <c r="BE127" s="101">
        <f t="shared" si="9"/>
        <v>0</v>
      </c>
      <c r="BF127" s="101">
        <f t="shared" si="10"/>
        <v>0</v>
      </c>
      <c r="BG127" s="101">
        <f t="shared" si="11"/>
        <v>0</v>
      </c>
      <c r="BH127" s="101">
        <f t="shared" si="12"/>
        <v>0</v>
      </c>
      <c r="BI127" s="101">
        <f t="shared" si="13"/>
        <v>0</v>
      </c>
      <c r="BJ127" s="13" t="s">
        <v>84</v>
      </c>
      <c r="BK127" s="101">
        <f t="shared" si="14"/>
        <v>0</v>
      </c>
      <c r="BL127" s="13" t="s">
        <v>90</v>
      </c>
      <c r="BM127" s="13" t="s">
        <v>239</v>
      </c>
    </row>
    <row r="128" spans="2:65" s="1" customFormat="1" ht="31.5" customHeight="1">
      <c r="B128" s="126"/>
      <c r="C128" s="156" t="s">
        <v>93</v>
      </c>
      <c r="D128" s="156" t="s">
        <v>148</v>
      </c>
      <c r="E128" s="157" t="s">
        <v>164</v>
      </c>
      <c r="F128" s="235" t="s">
        <v>165</v>
      </c>
      <c r="G128" s="236"/>
      <c r="H128" s="236"/>
      <c r="I128" s="236"/>
      <c r="J128" s="158" t="s">
        <v>156</v>
      </c>
      <c r="K128" s="159">
        <v>174.6</v>
      </c>
      <c r="L128" s="237">
        <v>0</v>
      </c>
      <c r="M128" s="236"/>
      <c r="N128" s="238">
        <f t="shared" si="5"/>
        <v>0</v>
      </c>
      <c r="O128" s="236"/>
      <c r="P128" s="236"/>
      <c r="Q128" s="236"/>
      <c r="R128" s="128"/>
      <c r="T128" s="160" t="s">
        <v>19</v>
      </c>
      <c r="U128" s="39" t="s">
        <v>43</v>
      </c>
      <c r="V128" s="31"/>
      <c r="W128" s="161">
        <f t="shared" si="6"/>
        <v>0</v>
      </c>
      <c r="X128" s="161">
        <v>0</v>
      </c>
      <c r="Y128" s="161">
        <f t="shared" si="7"/>
        <v>0</v>
      </c>
      <c r="Z128" s="161">
        <v>0</v>
      </c>
      <c r="AA128" s="162">
        <f t="shared" si="8"/>
        <v>0</v>
      </c>
      <c r="AR128" s="13" t="s">
        <v>90</v>
      </c>
      <c r="AT128" s="13" t="s">
        <v>148</v>
      </c>
      <c r="AU128" s="13" t="s">
        <v>84</v>
      </c>
      <c r="AY128" s="13" t="s">
        <v>147</v>
      </c>
      <c r="BE128" s="101">
        <f t="shared" si="9"/>
        <v>0</v>
      </c>
      <c r="BF128" s="101">
        <f t="shared" si="10"/>
        <v>0</v>
      </c>
      <c r="BG128" s="101">
        <f t="shared" si="11"/>
        <v>0</v>
      </c>
      <c r="BH128" s="101">
        <f t="shared" si="12"/>
        <v>0</v>
      </c>
      <c r="BI128" s="101">
        <f t="shared" si="13"/>
        <v>0</v>
      </c>
      <c r="BJ128" s="13" t="s">
        <v>84</v>
      </c>
      <c r="BK128" s="101">
        <f t="shared" si="14"/>
        <v>0</v>
      </c>
      <c r="BL128" s="13" t="s">
        <v>90</v>
      </c>
      <c r="BM128" s="13" t="s">
        <v>240</v>
      </c>
    </row>
    <row r="129" spans="2:65" s="1" customFormat="1" ht="31.5" customHeight="1">
      <c r="B129" s="126"/>
      <c r="C129" s="156" t="s">
        <v>96</v>
      </c>
      <c r="D129" s="156" t="s">
        <v>148</v>
      </c>
      <c r="E129" s="157" t="s">
        <v>167</v>
      </c>
      <c r="F129" s="235" t="s">
        <v>168</v>
      </c>
      <c r="G129" s="236"/>
      <c r="H129" s="236"/>
      <c r="I129" s="236"/>
      <c r="J129" s="158" t="s">
        <v>156</v>
      </c>
      <c r="K129" s="159">
        <v>6.984</v>
      </c>
      <c r="L129" s="237">
        <v>0</v>
      </c>
      <c r="M129" s="236"/>
      <c r="N129" s="238">
        <f t="shared" si="5"/>
        <v>0</v>
      </c>
      <c r="O129" s="236"/>
      <c r="P129" s="236"/>
      <c r="Q129" s="236"/>
      <c r="R129" s="128"/>
      <c r="T129" s="160" t="s">
        <v>19</v>
      </c>
      <c r="U129" s="39" t="s">
        <v>43</v>
      </c>
      <c r="V129" s="31"/>
      <c r="W129" s="161">
        <f t="shared" si="6"/>
        <v>0</v>
      </c>
      <c r="X129" s="161">
        <v>0</v>
      </c>
      <c r="Y129" s="161">
        <f t="shared" si="7"/>
        <v>0</v>
      </c>
      <c r="Z129" s="161">
        <v>0</v>
      </c>
      <c r="AA129" s="162">
        <f t="shared" si="8"/>
        <v>0</v>
      </c>
      <c r="AR129" s="13" t="s">
        <v>90</v>
      </c>
      <c r="AT129" s="13" t="s">
        <v>148</v>
      </c>
      <c r="AU129" s="13" t="s">
        <v>84</v>
      </c>
      <c r="AY129" s="13" t="s">
        <v>147</v>
      </c>
      <c r="BE129" s="101">
        <f t="shared" si="9"/>
        <v>0</v>
      </c>
      <c r="BF129" s="101">
        <f t="shared" si="10"/>
        <v>0</v>
      </c>
      <c r="BG129" s="101">
        <f t="shared" si="11"/>
        <v>0</v>
      </c>
      <c r="BH129" s="101">
        <f t="shared" si="12"/>
        <v>0</v>
      </c>
      <c r="BI129" s="101">
        <f t="shared" si="13"/>
        <v>0</v>
      </c>
      <c r="BJ129" s="13" t="s">
        <v>84</v>
      </c>
      <c r="BK129" s="101">
        <f t="shared" si="14"/>
        <v>0</v>
      </c>
      <c r="BL129" s="13" t="s">
        <v>90</v>
      </c>
      <c r="BM129" s="13" t="s">
        <v>241</v>
      </c>
    </row>
    <row r="130" spans="2:65" s="1" customFormat="1" ht="31.5" customHeight="1">
      <c r="B130" s="126"/>
      <c r="C130" s="156" t="s">
        <v>170</v>
      </c>
      <c r="D130" s="156" t="s">
        <v>148</v>
      </c>
      <c r="E130" s="157" t="s">
        <v>171</v>
      </c>
      <c r="F130" s="235" t="s">
        <v>172</v>
      </c>
      <c r="G130" s="236"/>
      <c r="H130" s="236"/>
      <c r="I130" s="236"/>
      <c r="J130" s="158" t="s">
        <v>156</v>
      </c>
      <c r="K130" s="159">
        <v>6.984</v>
      </c>
      <c r="L130" s="237">
        <v>0</v>
      </c>
      <c r="M130" s="236"/>
      <c r="N130" s="238">
        <f t="shared" si="5"/>
        <v>0</v>
      </c>
      <c r="O130" s="236"/>
      <c r="P130" s="236"/>
      <c r="Q130" s="236"/>
      <c r="R130" s="128"/>
      <c r="T130" s="160" t="s">
        <v>19</v>
      </c>
      <c r="U130" s="39" t="s">
        <v>43</v>
      </c>
      <c r="V130" s="31"/>
      <c r="W130" s="161">
        <f t="shared" si="6"/>
        <v>0</v>
      </c>
      <c r="X130" s="161">
        <v>0</v>
      </c>
      <c r="Y130" s="161">
        <f t="shared" si="7"/>
        <v>0</v>
      </c>
      <c r="Z130" s="161">
        <v>0</v>
      </c>
      <c r="AA130" s="162">
        <f t="shared" si="8"/>
        <v>0</v>
      </c>
      <c r="AR130" s="13" t="s">
        <v>90</v>
      </c>
      <c r="AT130" s="13" t="s">
        <v>148</v>
      </c>
      <c r="AU130" s="13" t="s">
        <v>84</v>
      </c>
      <c r="AY130" s="13" t="s">
        <v>147</v>
      </c>
      <c r="BE130" s="101">
        <f t="shared" si="9"/>
        <v>0</v>
      </c>
      <c r="BF130" s="101">
        <f t="shared" si="10"/>
        <v>0</v>
      </c>
      <c r="BG130" s="101">
        <f t="shared" si="11"/>
        <v>0</v>
      </c>
      <c r="BH130" s="101">
        <f t="shared" si="12"/>
        <v>0</v>
      </c>
      <c r="BI130" s="101">
        <f t="shared" si="13"/>
        <v>0</v>
      </c>
      <c r="BJ130" s="13" t="s">
        <v>84</v>
      </c>
      <c r="BK130" s="101">
        <f t="shared" si="14"/>
        <v>0</v>
      </c>
      <c r="BL130" s="13" t="s">
        <v>90</v>
      </c>
      <c r="BM130" s="13" t="s">
        <v>242</v>
      </c>
    </row>
    <row r="131" spans="2:65" s="1" customFormat="1" ht="31.5" customHeight="1">
      <c r="B131" s="126"/>
      <c r="C131" s="156" t="s">
        <v>174</v>
      </c>
      <c r="D131" s="156" t="s">
        <v>148</v>
      </c>
      <c r="E131" s="157" t="s">
        <v>175</v>
      </c>
      <c r="F131" s="235" t="s">
        <v>176</v>
      </c>
      <c r="G131" s="236"/>
      <c r="H131" s="236"/>
      <c r="I131" s="236"/>
      <c r="J131" s="158" t="s">
        <v>156</v>
      </c>
      <c r="K131" s="159">
        <v>6.984</v>
      </c>
      <c r="L131" s="237">
        <v>0</v>
      </c>
      <c r="M131" s="236"/>
      <c r="N131" s="238">
        <f t="shared" si="5"/>
        <v>0</v>
      </c>
      <c r="O131" s="236"/>
      <c r="P131" s="236"/>
      <c r="Q131" s="236"/>
      <c r="R131" s="128"/>
      <c r="T131" s="160" t="s">
        <v>19</v>
      </c>
      <c r="U131" s="39" t="s">
        <v>43</v>
      </c>
      <c r="V131" s="31"/>
      <c r="W131" s="161">
        <f t="shared" si="6"/>
        <v>0</v>
      </c>
      <c r="X131" s="161">
        <v>0</v>
      </c>
      <c r="Y131" s="161">
        <f t="shared" si="7"/>
        <v>0</v>
      </c>
      <c r="Z131" s="161">
        <v>0</v>
      </c>
      <c r="AA131" s="162">
        <f t="shared" si="8"/>
        <v>0</v>
      </c>
      <c r="AR131" s="13" t="s">
        <v>90</v>
      </c>
      <c r="AT131" s="13" t="s">
        <v>148</v>
      </c>
      <c r="AU131" s="13" t="s">
        <v>84</v>
      </c>
      <c r="AY131" s="13" t="s">
        <v>147</v>
      </c>
      <c r="BE131" s="101">
        <f t="shared" si="9"/>
        <v>0</v>
      </c>
      <c r="BF131" s="101">
        <f t="shared" si="10"/>
        <v>0</v>
      </c>
      <c r="BG131" s="101">
        <f t="shared" si="11"/>
        <v>0</v>
      </c>
      <c r="BH131" s="101">
        <f t="shared" si="12"/>
        <v>0</v>
      </c>
      <c r="BI131" s="101">
        <f t="shared" si="13"/>
        <v>0</v>
      </c>
      <c r="BJ131" s="13" t="s">
        <v>84</v>
      </c>
      <c r="BK131" s="101">
        <f t="shared" si="14"/>
        <v>0</v>
      </c>
      <c r="BL131" s="13" t="s">
        <v>90</v>
      </c>
      <c r="BM131" s="13" t="s">
        <v>243</v>
      </c>
    </row>
    <row r="132" spans="2:65" s="1" customFormat="1" ht="31.5" customHeight="1">
      <c r="B132" s="126"/>
      <c r="C132" s="156" t="s">
        <v>178</v>
      </c>
      <c r="D132" s="156" t="s">
        <v>148</v>
      </c>
      <c r="E132" s="157" t="s">
        <v>179</v>
      </c>
      <c r="F132" s="235" t="s">
        <v>180</v>
      </c>
      <c r="G132" s="236"/>
      <c r="H132" s="236"/>
      <c r="I132" s="236"/>
      <c r="J132" s="158" t="s">
        <v>156</v>
      </c>
      <c r="K132" s="159">
        <v>6.984</v>
      </c>
      <c r="L132" s="237">
        <v>0</v>
      </c>
      <c r="M132" s="236"/>
      <c r="N132" s="238">
        <f t="shared" si="5"/>
        <v>0</v>
      </c>
      <c r="O132" s="236"/>
      <c r="P132" s="236"/>
      <c r="Q132" s="236"/>
      <c r="R132" s="128"/>
      <c r="T132" s="160" t="s">
        <v>19</v>
      </c>
      <c r="U132" s="39" t="s">
        <v>43</v>
      </c>
      <c r="V132" s="31"/>
      <c r="W132" s="161">
        <f t="shared" si="6"/>
        <v>0</v>
      </c>
      <c r="X132" s="161">
        <v>0</v>
      </c>
      <c r="Y132" s="161">
        <f t="shared" si="7"/>
        <v>0</v>
      </c>
      <c r="Z132" s="161">
        <v>0</v>
      </c>
      <c r="AA132" s="162">
        <f t="shared" si="8"/>
        <v>0</v>
      </c>
      <c r="AR132" s="13" t="s">
        <v>90</v>
      </c>
      <c r="AT132" s="13" t="s">
        <v>148</v>
      </c>
      <c r="AU132" s="13" t="s">
        <v>84</v>
      </c>
      <c r="AY132" s="13" t="s">
        <v>147</v>
      </c>
      <c r="BE132" s="101">
        <f t="shared" si="9"/>
        <v>0</v>
      </c>
      <c r="BF132" s="101">
        <f t="shared" si="10"/>
        <v>0</v>
      </c>
      <c r="BG132" s="101">
        <f t="shared" si="11"/>
        <v>0</v>
      </c>
      <c r="BH132" s="101">
        <f t="shared" si="12"/>
        <v>0</v>
      </c>
      <c r="BI132" s="101">
        <f t="shared" si="13"/>
        <v>0</v>
      </c>
      <c r="BJ132" s="13" t="s">
        <v>84</v>
      </c>
      <c r="BK132" s="101">
        <f t="shared" si="14"/>
        <v>0</v>
      </c>
      <c r="BL132" s="13" t="s">
        <v>90</v>
      </c>
      <c r="BM132" s="13" t="s">
        <v>244</v>
      </c>
    </row>
    <row r="133" spans="2:63" s="9" customFormat="1" ht="36.75" customHeight="1">
      <c r="B133" s="145"/>
      <c r="C133" s="146"/>
      <c r="D133" s="147" t="s">
        <v>120</v>
      </c>
      <c r="E133" s="147"/>
      <c r="F133" s="147"/>
      <c r="G133" s="147"/>
      <c r="H133" s="147"/>
      <c r="I133" s="147"/>
      <c r="J133" s="147"/>
      <c r="K133" s="147"/>
      <c r="L133" s="147"/>
      <c r="M133" s="147"/>
      <c r="N133" s="252">
        <f>BK133</f>
        <v>0</v>
      </c>
      <c r="O133" s="253"/>
      <c r="P133" s="253"/>
      <c r="Q133" s="253"/>
      <c r="R133" s="148"/>
      <c r="T133" s="149"/>
      <c r="U133" s="146"/>
      <c r="V133" s="146"/>
      <c r="W133" s="150">
        <f>W134</f>
        <v>0</v>
      </c>
      <c r="X133" s="146"/>
      <c r="Y133" s="150">
        <f>Y134</f>
        <v>0.00279</v>
      </c>
      <c r="Z133" s="146"/>
      <c r="AA133" s="151">
        <f>AA134</f>
        <v>0</v>
      </c>
      <c r="AR133" s="152" t="s">
        <v>84</v>
      </c>
      <c r="AT133" s="153" t="s">
        <v>75</v>
      </c>
      <c r="AU133" s="153" t="s">
        <v>76</v>
      </c>
      <c r="AY133" s="152" t="s">
        <v>147</v>
      </c>
      <c r="BK133" s="154">
        <f>BK134</f>
        <v>0</v>
      </c>
    </row>
    <row r="134" spans="2:63" s="9" customFormat="1" ht="19.5" customHeight="1">
      <c r="B134" s="145"/>
      <c r="C134" s="146"/>
      <c r="D134" s="155" t="s">
        <v>121</v>
      </c>
      <c r="E134" s="155"/>
      <c r="F134" s="155"/>
      <c r="G134" s="155"/>
      <c r="H134" s="155"/>
      <c r="I134" s="155"/>
      <c r="J134" s="155"/>
      <c r="K134" s="155"/>
      <c r="L134" s="155"/>
      <c r="M134" s="155"/>
      <c r="N134" s="250">
        <f>BK134</f>
        <v>0</v>
      </c>
      <c r="O134" s="251"/>
      <c r="P134" s="251"/>
      <c r="Q134" s="251"/>
      <c r="R134" s="148"/>
      <c r="T134" s="149"/>
      <c r="U134" s="146"/>
      <c r="V134" s="146"/>
      <c r="W134" s="150">
        <f>W135+SUM(W136:W138)</f>
        <v>0</v>
      </c>
      <c r="X134" s="146"/>
      <c r="Y134" s="150">
        <f>Y135+SUM(Y136:Y138)</f>
        <v>0.00279</v>
      </c>
      <c r="Z134" s="146"/>
      <c r="AA134" s="151">
        <f>AA135+SUM(AA136:AA138)</f>
        <v>0</v>
      </c>
      <c r="AR134" s="152" t="s">
        <v>84</v>
      </c>
      <c r="AT134" s="153" t="s">
        <v>75</v>
      </c>
      <c r="AU134" s="153" t="s">
        <v>81</v>
      </c>
      <c r="AY134" s="152" t="s">
        <v>147</v>
      </c>
      <c r="BK134" s="154">
        <f>BK135+SUM(BK136:BK138)</f>
        <v>0</v>
      </c>
    </row>
    <row r="135" spans="2:65" s="1" customFormat="1" ht="31.5" customHeight="1">
      <c r="B135" s="126"/>
      <c r="C135" s="156" t="s">
        <v>182</v>
      </c>
      <c r="D135" s="156" t="s">
        <v>148</v>
      </c>
      <c r="E135" s="157" t="s">
        <v>183</v>
      </c>
      <c r="F135" s="235" t="s">
        <v>184</v>
      </c>
      <c r="G135" s="236"/>
      <c r="H135" s="236"/>
      <c r="I135" s="236"/>
      <c r="J135" s="158" t="s">
        <v>185</v>
      </c>
      <c r="K135" s="159">
        <v>1</v>
      </c>
      <c r="L135" s="237">
        <v>0</v>
      </c>
      <c r="M135" s="236"/>
      <c r="N135" s="238">
        <f>ROUND(L135*K135,2)</f>
        <v>0</v>
      </c>
      <c r="O135" s="236"/>
      <c r="P135" s="236"/>
      <c r="Q135" s="236"/>
      <c r="R135" s="128"/>
      <c r="T135" s="160" t="s">
        <v>19</v>
      </c>
      <c r="U135" s="39" t="s">
        <v>43</v>
      </c>
      <c r="V135" s="31"/>
      <c r="W135" s="161">
        <f>V135*K135</f>
        <v>0</v>
      </c>
      <c r="X135" s="161">
        <v>0.00183</v>
      </c>
      <c r="Y135" s="161">
        <f>X135*K135</f>
        <v>0.00183</v>
      </c>
      <c r="Z135" s="161">
        <v>0</v>
      </c>
      <c r="AA135" s="162">
        <f>Z135*K135</f>
        <v>0</v>
      </c>
      <c r="AR135" s="13" t="s">
        <v>90</v>
      </c>
      <c r="AT135" s="13" t="s">
        <v>148</v>
      </c>
      <c r="AU135" s="13" t="s">
        <v>84</v>
      </c>
      <c r="AY135" s="13" t="s">
        <v>147</v>
      </c>
      <c r="BE135" s="101">
        <f>IF(U135="základná",N135,0)</f>
        <v>0</v>
      </c>
      <c r="BF135" s="101">
        <f>IF(U135="znížená",N135,0)</f>
        <v>0</v>
      </c>
      <c r="BG135" s="101">
        <f>IF(U135="zákl. prenesená",N135,0)</f>
        <v>0</v>
      </c>
      <c r="BH135" s="101">
        <f>IF(U135="zníž. prenesená",N135,0)</f>
        <v>0</v>
      </c>
      <c r="BI135" s="101">
        <f>IF(U135="nulová",N135,0)</f>
        <v>0</v>
      </c>
      <c r="BJ135" s="13" t="s">
        <v>84</v>
      </c>
      <c r="BK135" s="101">
        <f>ROUND(L135*K135,2)</f>
        <v>0</v>
      </c>
      <c r="BL135" s="13" t="s">
        <v>90</v>
      </c>
      <c r="BM135" s="13" t="s">
        <v>245</v>
      </c>
    </row>
    <row r="136" spans="2:65" s="1" customFormat="1" ht="69.75" customHeight="1">
      <c r="B136" s="126"/>
      <c r="C136" s="156" t="s">
        <v>187</v>
      </c>
      <c r="D136" s="156" t="s">
        <v>148</v>
      </c>
      <c r="E136" s="157" t="s">
        <v>246</v>
      </c>
      <c r="F136" s="235" t="s">
        <v>247</v>
      </c>
      <c r="G136" s="236"/>
      <c r="H136" s="236"/>
      <c r="I136" s="236"/>
      <c r="J136" s="158" t="s">
        <v>190</v>
      </c>
      <c r="K136" s="159">
        <v>9</v>
      </c>
      <c r="L136" s="237">
        <v>0</v>
      </c>
      <c r="M136" s="236"/>
      <c r="N136" s="238">
        <f>ROUND(L136*K136,2)</f>
        <v>0</v>
      </c>
      <c r="O136" s="236"/>
      <c r="P136" s="236"/>
      <c r="Q136" s="236"/>
      <c r="R136" s="128"/>
      <c r="T136" s="160" t="s">
        <v>19</v>
      </c>
      <c r="U136" s="39" t="s">
        <v>43</v>
      </c>
      <c r="V136" s="31"/>
      <c r="W136" s="161">
        <f>V136*K136</f>
        <v>0</v>
      </c>
      <c r="X136" s="161">
        <v>0</v>
      </c>
      <c r="Y136" s="161">
        <f>X136*K136</f>
        <v>0</v>
      </c>
      <c r="Z136" s="161">
        <v>0</v>
      </c>
      <c r="AA136" s="162">
        <f>Z136*K136</f>
        <v>0</v>
      </c>
      <c r="AR136" s="13" t="s">
        <v>152</v>
      </c>
      <c r="AT136" s="13" t="s">
        <v>148</v>
      </c>
      <c r="AU136" s="13" t="s">
        <v>84</v>
      </c>
      <c r="AY136" s="13" t="s">
        <v>147</v>
      </c>
      <c r="BE136" s="101">
        <f>IF(U136="základná",N136,0)</f>
        <v>0</v>
      </c>
      <c r="BF136" s="101">
        <f>IF(U136="znížená",N136,0)</f>
        <v>0</v>
      </c>
      <c r="BG136" s="101">
        <f>IF(U136="zákl. prenesená",N136,0)</f>
        <v>0</v>
      </c>
      <c r="BH136" s="101">
        <f>IF(U136="zníž. prenesená",N136,0)</f>
        <v>0</v>
      </c>
      <c r="BI136" s="101">
        <f>IF(U136="nulová",N136,0)</f>
        <v>0</v>
      </c>
      <c r="BJ136" s="13" t="s">
        <v>84</v>
      </c>
      <c r="BK136" s="101">
        <f>ROUND(L136*K136,2)</f>
        <v>0</v>
      </c>
      <c r="BL136" s="13" t="s">
        <v>152</v>
      </c>
      <c r="BM136" s="13" t="s">
        <v>248</v>
      </c>
    </row>
    <row r="137" spans="2:65" s="1" customFormat="1" ht="57" customHeight="1">
      <c r="B137" s="126"/>
      <c r="C137" s="156" t="s">
        <v>192</v>
      </c>
      <c r="D137" s="156" t="s">
        <v>148</v>
      </c>
      <c r="E137" s="157" t="s">
        <v>193</v>
      </c>
      <c r="F137" s="235" t="s">
        <v>249</v>
      </c>
      <c r="G137" s="236"/>
      <c r="H137" s="236"/>
      <c r="I137" s="236"/>
      <c r="J137" s="158" t="s">
        <v>190</v>
      </c>
      <c r="K137" s="159">
        <v>9</v>
      </c>
      <c r="L137" s="237">
        <v>0</v>
      </c>
      <c r="M137" s="236"/>
      <c r="N137" s="238">
        <f>ROUND(L137*K137,2)</f>
        <v>0</v>
      </c>
      <c r="O137" s="236"/>
      <c r="P137" s="236"/>
      <c r="Q137" s="236"/>
      <c r="R137" s="128"/>
      <c r="T137" s="160" t="s">
        <v>19</v>
      </c>
      <c r="U137" s="39" t="s">
        <v>43</v>
      </c>
      <c r="V137" s="31"/>
      <c r="W137" s="161">
        <f>V137*K137</f>
        <v>0</v>
      </c>
      <c r="X137" s="161">
        <v>0</v>
      </c>
      <c r="Y137" s="161">
        <f>X137*K137</f>
        <v>0</v>
      </c>
      <c r="Z137" s="161">
        <v>0</v>
      </c>
      <c r="AA137" s="162">
        <f>Z137*K137</f>
        <v>0</v>
      </c>
      <c r="AR137" s="13" t="s">
        <v>152</v>
      </c>
      <c r="AT137" s="13" t="s">
        <v>148</v>
      </c>
      <c r="AU137" s="13" t="s">
        <v>84</v>
      </c>
      <c r="AY137" s="13" t="s">
        <v>147</v>
      </c>
      <c r="BE137" s="101">
        <f>IF(U137="základná",N137,0)</f>
        <v>0</v>
      </c>
      <c r="BF137" s="101">
        <f>IF(U137="znížená",N137,0)</f>
        <v>0</v>
      </c>
      <c r="BG137" s="101">
        <f>IF(U137="zákl. prenesená",N137,0)</f>
        <v>0</v>
      </c>
      <c r="BH137" s="101">
        <f>IF(U137="zníž. prenesená",N137,0)</f>
        <v>0</v>
      </c>
      <c r="BI137" s="101">
        <f>IF(U137="nulová",N137,0)</f>
        <v>0</v>
      </c>
      <c r="BJ137" s="13" t="s">
        <v>84</v>
      </c>
      <c r="BK137" s="101">
        <f>ROUND(L137*K137,2)</f>
        <v>0</v>
      </c>
      <c r="BL137" s="13" t="s">
        <v>152</v>
      </c>
      <c r="BM137" s="13" t="s">
        <v>250</v>
      </c>
    </row>
    <row r="138" spans="2:63" s="9" customFormat="1" ht="21.75" customHeight="1">
      <c r="B138" s="145"/>
      <c r="C138" s="146"/>
      <c r="D138" s="155" t="s">
        <v>219</v>
      </c>
      <c r="E138" s="155"/>
      <c r="F138" s="155"/>
      <c r="G138" s="155"/>
      <c r="H138" s="155"/>
      <c r="I138" s="155"/>
      <c r="J138" s="155"/>
      <c r="K138" s="155"/>
      <c r="L138" s="155"/>
      <c r="M138" s="155"/>
      <c r="N138" s="243">
        <f>BK138</f>
        <v>0</v>
      </c>
      <c r="O138" s="244"/>
      <c r="P138" s="244"/>
      <c r="Q138" s="244"/>
      <c r="R138" s="148"/>
      <c r="T138" s="149"/>
      <c r="U138" s="146"/>
      <c r="V138" s="146"/>
      <c r="W138" s="150">
        <f>W139</f>
        <v>0</v>
      </c>
      <c r="X138" s="146"/>
      <c r="Y138" s="150">
        <f>Y139</f>
        <v>0.00096</v>
      </c>
      <c r="Z138" s="146"/>
      <c r="AA138" s="151">
        <f>AA139</f>
        <v>0</v>
      </c>
      <c r="AR138" s="152" t="s">
        <v>81</v>
      </c>
      <c r="AT138" s="153" t="s">
        <v>75</v>
      </c>
      <c r="AU138" s="153" t="s">
        <v>84</v>
      </c>
      <c r="AY138" s="152" t="s">
        <v>147</v>
      </c>
      <c r="BK138" s="154">
        <f>BK139</f>
        <v>0</v>
      </c>
    </row>
    <row r="139" spans="2:65" s="1" customFormat="1" ht="44.25" customHeight="1">
      <c r="B139" s="126"/>
      <c r="C139" s="156" t="s">
        <v>196</v>
      </c>
      <c r="D139" s="156" t="s">
        <v>148</v>
      </c>
      <c r="E139" s="157" t="s">
        <v>197</v>
      </c>
      <c r="F139" s="235" t="s">
        <v>198</v>
      </c>
      <c r="G139" s="236"/>
      <c r="H139" s="236"/>
      <c r="I139" s="236"/>
      <c r="J139" s="158" t="s">
        <v>185</v>
      </c>
      <c r="K139" s="159">
        <v>1</v>
      </c>
      <c r="L139" s="237">
        <v>0</v>
      </c>
      <c r="M139" s="236"/>
      <c r="N139" s="238">
        <f>ROUND(L139*K139,2)</f>
        <v>0</v>
      </c>
      <c r="O139" s="236"/>
      <c r="P139" s="236"/>
      <c r="Q139" s="236"/>
      <c r="R139" s="128"/>
      <c r="T139" s="160" t="s">
        <v>19</v>
      </c>
      <c r="U139" s="39" t="s">
        <v>43</v>
      </c>
      <c r="V139" s="31"/>
      <c r="W139" s="161">
        <f>V139*K139</f>
        <v>0</v>
      </c>
      <c r="X139" s="161">
        <v>0.00096</v>
      </c>
      <c r="Y139" s="161">
        <f>X139*K139</f>
        <v>0.00096</v>
      </c>
      <c r="Z139" s="161">
        <v>0</v>
      </c>
      <c r="AA139" s="162">
        <f>Z139*K139</f>
        <v>0</v>
      </c>
      <c r="AR139" s="13" t="s">
        <v>90</v>
      </c>
      <c r="AT139" s="13" t="s">
        <v>148</v>
      </c>
      <c r="AU139" s="13" t="s">
        <v>87</v>
      </c>
      <c r="AY139" s="13" t="s">
        <v>147</v>
      </c>
      <c r="BE139" s="101">
        <f>IF(U139="základná",N139,0)</f>
        <v>0</v>
      </c>
      <c r="BF139" s="101">
        <f>IF(U139="znížená",N139,0)</f>
        <v>0</v>
      </c>
      <c r="BG139" s="101">
        <f>IF(U139="zákl. prenesená",N139,0)</f>
        <v>0</v>
      </c>
      <c r="BH139" s="101">
        <f>IF(U139="zníž. prenesená",N139,0)</f>
        <v>0</v>
      </c>
      <c r="BI139" s="101">
        <f>IF(U139="nulová",N139,0)</f>
        <v>0</v>
      </c>
      <c r="BJ139" s="13" t="s">
        <v>84</v>
      </c>
      <c r="BK139" s="101">
        <f>ROUND(L139*K139,2)</f>
        <v>0</v>
      </c>
      <c r="BL139" s="13" t="s">
        <v>90</v>
      </c>
      <c r="BM139" s="13" t="s">
        <v>251</v>
      </c>
    </row>
    <row r="140" spans="2:63" s="1" customFormat="1" ht="49.5" customHeight="1">
      <c r="B140" s="30"/>
      <c r="C140" s="31"/>
      <c r="D140" s="147" t="s">
        <v>200</v>
      </c>
      <c r="E140" s="31"/>
      <c r="F140" s="31"/>
      <c r="G140" s="31"/>
      <c r="H140" s="31"/>
      <c r="I140" s="31"/>
      <c r="J140" s="31"/>
      <c r="K140" s="31"/>
      <c r="L140" s="31"/>
      <c r="M140" s="31"/>
      <c r="N140" s="245">
        <f aca="true" t="shared" si="15" ref="N140:N145">BK140</f>
        <v>0</v>
      </c>
      <c r="O140" s="246"/>
      <c r="P140" s="246"/>
      <c r="Q140" s="246"/>
      <c r="R140" s="32"/>
      <c r="T140" s="69"/>
      <c r="U140" s="31"/>
      <c r="V140" s="31"/>
      <c r="W140" s="31"/>
      <c r="X140" s="31"/>
      <c r="Y140" s="31"/>
      <c r="Z140" s="31"/>
      <c r="AA140" s="70"/>
      <c r="AT140" s="13" t="s">
        <v>75</v>
      </c>
      <c r="AU140" s="13" t="s">
        <v>76</v>
      </c>
      <c r="AY140" s="13" t="s">
        <v>201</v>
      </c>
      <c r="BK140" s="101">
        <f>SUM(BK141:BK145)</f>
        <v>0</v>
      </c>
    </row>
    <row r="141" spans="2:63" s="1" customFormat="1" ht="21.75" customHeight="1">
      <c r="B141" s="30"/>
      <c r="C141" s="163" t="s">
        <v>19</v>
      </c>
      <c r="D141" s="163" t="s">
        <v>148</v>
      </c>
      <c r="E141" s="164" t="s">
        <v>19</v>
      </c>
      <c r="F141" s="241" t="s">
        <v>19</v>
      </c>
      <c r="G141" s="242"/>
      <c r="H141" s="242"/>
      <c r="I141" s="242"/>
      <c r="J141" s="165" t="s">
        <v>19</v>
      </c>
      <c r="K141" s="166"/>
      <c r="L141" s="237"/>
      <c r="M141" s="240"/>
      <c r="N141" s="239">
        <f t="shared" si="15"/>
        <v>0</v>
      </c>
      <c r="O141" s="240"/>
      <c r="P141" s="240"/>
      <c r="Q141" s="240"/>
      <c r="R141" s="32"/>
      <c r="T141" s="160" t="s">
        <v>19</v>
      </c>
      <c r="U141" s="167" t="s">
        <v>43</v>
      </c>
      <c r="V141" s="31"/>
      <c r="W141" s="31"/>
      <c r="X141" s="31"/>
      <c r="Y141" s="31"/>
      <c r="Z141" s="31"/>
      <c r="AA141" s="70"/>
      <c r="AT141" s="13" t="s">
        <v>201</v>
      </c>
      <c r="AU141" s="13" t="s">
        <v>81</v>
      </c>
      <c r="AY141" s="13" t="s">
        <v>201</v>
      </c>
      <c r="BE141" s="101">
        <f>IF(U141="základná",N141,0)</f>
        <v>0</v>
      </c>
      <c r="BF141" s="101">
        <f>IF(U141="znížená",N141,0)</f>
        <v>0</v>
      </c>
      <c r="BG141" s="101">
        <f>IF(U141="zákl. prenesená",N141,0)</f>
        <v>0</v>
      </c>
      <c r="BH141" s="101">
        <f>IF(U141="zníž. prenesená",N141,0)</f>
        <v>0</v>
      </c>
      <c r="BI141" s="101">
        <f>IF(U141="nulová",N141,0)</f>
        <v>0</v>
      </c>
      <c r="BJ141" s="13" t="s">
        <v>84</v>
      </c>
      <c r="BK141" s="101">
        <f>L141*K141</f>
        <v>0</v>
      </c>
    </row>
    <row r="142" spans="2:63" s="1" customFormat="1" ht="21.75" customHeight="1">
      <c r="B142" s="30"/>
      <c r="C142" s="163" t="s">
        <v>19</v>
      </c>
      <c r="D142" s="163" t="s">
        <v>148</v>
      </c>
      <c r="E142" s="164" t="s">
        <v>19</v>
      </c>
      <c r="F142" s="241" t="s">
        <v>19</v>
      </c>
      <c r="G142" s="242"/>
      <c r="H142" s="242"/>
      <c r="I142" s="242"/>
      <c r="J142" s="165" t="s">
        <v>19</v>
      </c>
      <c r="K142" s="166"/>
      <c r="L142" s="237"/>
      <c r="M142" s="240"/>
      <c r="N142" s="239">
        <f t="shared" si="15"/>
        <v>0</v>
      </c>
      <c r="O142" s="240"/>
      <c r="P142" s="240"/>
      <c r="Q142" s="240"/>
      <c r="R142" s="32"/>
      <c r="T142" s="160" t="s">
        <v>19</v>
      </c>
      <c r="U142" s="167" t="s">
        <v>43</v>
      </c>
      <c r="V142" s="31"/>
      <c r="W142" s="31"/>
      <c r="X142" s="31"/>
      <c r="Y142" s="31"/>
      <c r="Z142" s="31"/>
      <c r="AA142" s="70"/>
      <c r="AT142" s="13" t="s">
        <v>201</v>
      </c>
      <c r="AU142" s="13" t="s">
        <v>81</v>
      </c>
      <c r="AY142" s="13" t="s">
        <v>201</v>
      </c>
      <c r="BE142" s="101">
        <f>IF(U142="základná",N142,0)</f>
        <v>0</v>
      </c>
      <c r="BF142" s="101">
        <f>IF(U142="znížená",N142,0)</f>
        <v>0</v>
      </c>
      <c r="BG142" s="101">
        <f>IF(U142="zákl. prenesená",N142,0)</f>
        <v>0</v>
      </c>
      <c r="BH142" s="101">
        <f>IF(U142="zníž. prenesená",N142,0)</f>
        <v>0</v>
      </c>
      <c r="BI142" s="101">
        <f>IF(U142="nulová",N142,0)</f>
        <v>0</v>
      </c>
      <c r="BJ142" s="13" t="s">
        <v>84</v>
      </c>
      <c r="BK142" s="101">
        <f>L142*K142</f>
        <v>0</v>
      </c>
    </row>
    <row r="143" spans="2:63" s="1" customFormat="1" ht="21.75" customHeight="1">
      <c r="B143" s="30"/>
      <c r="C143" s="163" t="s">
        <v>19</v>
      </c>
      <c r="D143" s="163" t="s">
        <v>148</v>
      </c>
      <c r="E143" s="164" t="s">
        <v>19</v>
      </c>
      <c r="F143" s="241" t="s">
        <v>19</v>
      </c>
      <c r="G143" s="242"/>
      <c r="H143" s="242"/>
      <c r="I143" s="242"/>
      <c r="J143" s="165" t="s">
        <v>19</v>
      </c>
      <c r="K143" s="166"/>
      <c r="L143" s="237"/>
      <c r="M143" s="240"/>
      <c r="N143" s="239">
        <f t="shared" si="15"/>
        <v>0</v>
      </c>
      <c r="O143" s="240"/>
      <c r="P143" s="240"/>
      <c r="Q143" s="240"/>
      <c r="R143" s="32"/>
      <c r="T143" s="160" t="s">
        <v>19</v>
      </c>
      <c r="U143" s="167" t="s">
        <v>43</v>
      </c>
      <c r="V143" s="31"/>
      <c r="W143" s="31"/>
      <c r="X143" s="31"/>
      <c r="Y143" s="31"/>
      <c r="Z143" s="31"/>
      <c r="AA143" s="70"/>
      <c r="AT143" s="13" t="s">
        <v>201</v>
      </c>
      <c r="AU143" s="13" t="s">
        <v>81</v>
      </c>
      <c r="AY143" s="13" t="s">
        <v>201</v>
      </c>
      <c r="BE143" s="101">
        <f>IF(U143="základná",N143,0)</f>
        <v>0</v>
      </c>
      <c r="BF143" s="101">
        <f>IF(U143="znížená",N143,0)</f>
        <v>0</v>
      </c>
      <c r="BG143" s="101">
        <f>IF(U143="zákl. prenesená",N143,0)</f>
        <v>0</v>
      </c>
      <c r="BH143" s="101">
        <f>IF(U143="zníž. prenesená",N143,0)</f>
        <v>0</v>
      </c>
      <c r="BI143" s="101">
        <f>IF(U143="nulová",N143,0)</f>
        <v>0</v>
      </c>
      <c r="BJ143" s="13" t="s">
        <v>84</v>
      </c>
      <c r="BK143" s="101">
        <f>L143*K143</f>
        <v>0</v>
      </c>
    </row>
    <row r="144" spans="2:63" s="1" customFormat="1" ht="21.75" customHeight="1">
      <c r="B144" s="30"/>
      <c r="C144" s="163" t="s">
        <v>19</v>
      </c>
      <c r="D144" s="163" t="s">
        <v>148</v>
      </c>
      <c r="E144" s="164" t="s">
        <v>19</v>
      </c>
      <c r="F144" s="241" t="s">
        <v>19</v>
      </c>
      <c r="G144" s="242"/>
      <c r="H144" s="242"/>
      <c r="I144" s="242"/>
      <c r="J144" s="165" t="s">
        <v>19</v>
      </c>
      <c r="K144" s="166"/>
      <c r="L144" s="237"/>
      <c r="M144" s="240"/>
      <c r="N144" s="239">
        <f t="shared" si="15"/>
        <v>0</v>
      </c>
      <c r="O144" s="240"/>
      <c r="P144" s="240"/>
      <c r="Q144" s="240"/>
      <c r="R144" s="32"/>
      <c r="T144" s="160" t="s">
        <v>19</v>
      </c>
      <c r="U144" s="167" t="s">
        <v>43</v>
      </c>
      <c r="V144" s="31"/>
      <c r="W144" s="31"/>
      <c r="X144" s="31"/>
      <c r="Y144" s="31"/>
      <c r="Z144" s="31"/>
      <c r="AA144" s="70"/>
      <c r="AT144" s="13" t="s">
        <v>201</v>
      </c>
      <c r="AU144" s="13" t="s">
        <v>81</v>
      </c>
      <c r="AY144" s="13" t="s">
        <v>201</v>
      </c>
      <c r="BE144" s="101">
        <f>IF(U144="základná",N144,0)</f>
        <v>0</v>
      </c>
      <c r="BF144" s="101">
        <f>IF(U144="znížená",N144,0)</f>
        <v>0</v>
      </c>
      <c r="BG144" s="101">
        <f>IF(U144="zákl. prenesená",N144,0)</f>
        <v>0</v>
      </c>
      <c r="BH144" s="101">
        <f>IF(U144="zníž. prenesená",N144,0)</f>
        <v>0</v>
      </c>
      <c r="BI144" s="101">
        <f>IF(U144="nulová",N144,0)</f>
        <v>0</v>
      </c>
      <c r="BJ144" s="13" t="s">
        <v>84</v>
      </c>
      <c r="BK144" s="101">
        <f>L144*K144</f>
        <v>0</v>
      </c>
    </row>
    <row r="145" spans="2:63" s="1" customFormat="1" ht="21.75" customHeight="1">
      <c r="B145" s="30"/>
      <c r="C145" s="163" t="s">
        <v>19</v>
      </c>
      <c r="D145" s="163" t="s">
        <v>148</v>
      </c>
      <c r="E145" s="164" t="s">
        <v>19</v>
      </c>
      <c r="F145" s="241" t="s">
        <v>19</v>
      </c>
      <c r="G145" s="242"/>
      <c r="H145" s="242"/>
      <c r="I145" s="242"/>
      <c r="J145" s="165" t="s">
        <v>19</v>
      </c>
      <c r="K145" s="166"/>
      <c r="L145" s="237"/>
      <c r="M145" s="240"/>
      <c r="N145" s="239">
        <f t="shared" si="15"/>
        <v>0</v>
      </c>
      <c r="O145" s="240"/>
      <c r="P145" s="240"/>
      <c r="Q145" s="240"/>
      <c r="R145" s="32"/>
      <c r="T145" s="160" t="s">
        <v>19</v>
      </c>
      <c r="U145" s="167" t="s">
        <v>43</v>
      </c>
      <c r="V145" s="51"/>
      <c r="W145" s="51"/>
      <c r="X145" s="51"/>
      <c r="Y145" s="51"/>
      <c r="Z145" s="51"/>
      <c r="AA145" s="53"/>
      <c r="AT145" s="13" t="s">
        <v>201</v>
      </c>
      <c r="AU145" s="13" t="s">
        <v>81</v>
      </c>
      <c r="AY145" s="13" t="s">
        <v>201</v>
      </c>
      <c r="BE145" s="101">
        <f>IF(U145="základná",N145,0)</f>
        <v>0</v>
      </c>
      <c r="BF145" s="101">
        <f>IF(U145="znížená",N145,0)</f>
        <v>0</v>
      </c>
      <c r="BG145" s="101">
        <f>IF(U145="zákl. prenesená",N145,0)</f>
        <v>0</v>
      </c>
      <c r="BH145" s="101">
        <f>IF(U145="zníž. prenesená",N145,0)</f>
        <v>0</v>
      </c>
      <c r="BI145" s="101">
        <f>IF(U145="nulová",N145,0)</f>
        <v>0</v>
      </c>
      <c r="BJ145" s="13" t="s">
        <v>84</v>
      </c>
      <c r="BK145" s="101">
        <f>L145*K145</f>
        <v>0</v>
      </c>
    </row>
    <row r="146" spans="2:18" s="1" customFormat="1" ht="6.75" customHeight="1">
      <c r="B146" s="54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6"/>
    </row>
  </sheetData>
  <sheetProtection password="CC35" sheet="1" objects="1" scenarios="1" formatColumns="0" formatRows="0" sort="0" autoFilter="0"/>
  <mergeCells count="129">
    <mergeCell ref="H1:K1"/>
    <mergeCell ref="S2:AC2"/>
    <mergeCell ref="F145:I145"/>
    <mergeCell ref="L145:M145"/>
    <mergeCell ref="N145:Q145"/>
    <mergeCell ref="N121:Q121"/>
    <mergeCell ref="N122:Q122"/>
    <mergeCell ref="N123:Q123"/>
    <mergeCell ref="N133:Q133"/>
    <mergeCell ref="N134:Q134"/>
    <mergeCell ref="N138:Q138"/>
    <mergeCell ref="N140:Q140"/>
    <mergeCell ref="F143:I143"/>
    <mergeCell ref="L143:M143"/>
    <mergeCell ref="N143:Q143"/>
    <mergeCell ref="F144:I144"/>
    <mergeCell ref="L144:M144"/>
    <mergeCell ref="N144:Q144"/>
    <mergeCell ref="F141:I141"/>
    <mergeCell ref="L141:M141"/>
    <mergeCell ref="N141:Q141"/>
    <mergeCell ref="F142:I142"/>
    <mergeCell ref="L142:M142"/>
    <mergeCell ref="N142:Q142"/>
    <mergeCell ref="F137:I137"/>
    <mergeCell ref="L137:M137"/>
    <mergeCell ref="N137:Q137"/>
    <mergeCell ref="F139:I139"/>
    <mergeCell ref="L139:M139"/>
    <mergeCell ref="N139:Q139"/>
    <mergeCell ref="F135:I135"/>
    <mergeCell ref="L135:M135"/>
    <mergeCell ref="N135:Q135"/>
    <mergeCell ref="F136:I136"/>
    <mergeCell ref="L136:M136"/>
    <mergeCell ref="N136:Q136"/>
    <mergeCell ref="F131:I131"/>
    <mergeCell ref="L131:M131"/>
    <mergeCell ref="N131:Q131"/>
    <mergeCell ref="F132:I132"/>
    <mergeCell ref="L132:M132"/>
    <mergeCell ref="N132:Q132"/>
    <mergeCell ref="F129:I129"/>
    <mergeCell ref="L129:M129"/>
    <mergeCell ref="N129:Q129"/>
    <mergeCell ref="F130:I130"/>
    <mergeCell ref="L130:M130"/>
    <mergeCell ref="N130:Q130"/>
    <mergeCell ref="F127:I127"/>
    <mergeCell ref="L127:M127"/>
    <mergeCell ref="N127:Q127"/>
    <mergeCell ref="F128:I128"/>
    <mergeCell ref="L128:M128"/>
    <mergeCell ref="N128:Q128"/>
    <mergeCell ref="F125:I125"/>
    <mergeCell ref="L125:M125"/>
    <mergeCell ref="N125:Q125"/>
    <mergeCell ref="F126:I126"/>
    <mergeCell ref="L126:M126"/>
    <mergeCell ref="N126:Q126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N102:Q102"/>
    <mergeCell ref="L104:Q104"/>
    <mergeCell ref="C110:Q110"/>
    <mergeCell ref="F112:P112"/>
    <mergeCell ref="F113:P113"/>
    <mergeCell ref="M115:P115"/>
    <mergeCell ref="D99:H99"/>
    <mergeCell ref="N99:Q99"/>
    <mergeCell ref="D100:H100"/>
    <mergeCell ref="N100:Q100"/>
    <mergeCell ref="D101:H101"/>
    <mergeCell ref="N101:Q101"/>
    <mergeCell ref="N94:Q94"/>
    <mergeCell ref="N96:Q96"/>
    <mergeCell ref="D97:H97"/>
    <mergeCell ref="N97:Q97"/>
    <mergeCell ref="D98:H98"/>
    <mergeCell ref="N98:Q98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é sú hodnoty K a M." sqref="D141:D146">
      <formula1>"K,M"</formula1>
    </dataValidation>
    <dataValidation type="list" allowBlank="1" showInputMessage="1" showErrorMessage="1" error="Povolené sú hodnoty základná, znížená, nulová." sqref="U141:U146">
      <formula1>"základná,znížená,nulová"</formula1>
    </dataValidation>
  </dataValidation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20" tooltip="Rozpočet" display="3) Rozpočet"/>
    <hyperlink ref="S1:T1" location="'Rekapitulácia stavby'!C2" tooltip="Rekapitulácia stavby" display="Rekapitulácia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173"/>
      <c r="B1" s="170"/>
      <c r="C1" s="170"/>
      <c r="D1" s="171" t="s">
        <v>1</v>
      </c>
      <c r="E1" s="170"/>
      <c r="F1" s="172" t="s">
        <v>298</v>
      </c>
      <c r="G1" s="172"/>
      <c r="H1" s="247" t="s">
        <v>299</v>
      </c>
      <c r="I1" s="247"/>
      <c r="J1" s="247"/>
      <c r="K1" s="247"/>
      <c r="L1" s="172" t="s">
        <v>300</v>
      </c>
      <c r="M1" s="170"/>
      <c r="N1" s="170"/>
      <c r="O1" s="171" t="s">
        <v>108</v>
      </c>
      <c r="P1" s="170"/>
      <c r="Q1" s="170"/>
      <c r="R1" s="170"/>
      <c r="S1" s="172" t="s">
        <v>301</v>
      </c>
      <c r="T1" s="172"/>
      <c r="U1" s="173"/>
      <c r="V1" s="173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75" customHeight="1">
      <c r="C2" s="174" t="s">
        <v>5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S2" s="213" t="s">
        <v>6</v>
      </c>
      <c r="T2" s="175"/>
      <c r="U2" s="175"/>
      <c r="V2" s="175"/>
      <c r="W2" s="175"/>
      <c r="X2" s="175"/>
      <c r="Y2" s="175"/>
      <c r="Z2" s="175"/>
      <c r="AA2" s="175"/>
      <c r="AB2" s="175"/>
      <c r="AC2" s="175"/>
      <c r="AT2" s="13" t="s">
        <v>95</v>
      </c>
    </row>
    <row r="3" spans="2:46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76</v>
      </c>
    </row>
    <row r="4" spans="2:46" ht="36.75" customHeight="1">
      <c r="B4" s="17"/>
      <c r="C4" s="176" t="s">
        <v>109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9"/>
      <c r="T4" s="20" t="s">
        <v>10</v>
      </c>
      <c r="AT4" s="13" t="s">
        <v>4</v>
      </c>
    </row>
    <row r="5" spans="2:18" ht="6.7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ht="24.75" customHeight="1">
      <c r="B6" s="17"/>
      <c r="C6" s="18"/>
      <c r="D6" s="25" t="s">
        <v>16</v>
      </c>
      <c r="E6" s="18"/>
      <c r="F6" s="216" t="str">
        <f>'Rekapitulácia stavby'!K6</f>
        <v>Výmena svetlíkov ns výr. halách SAM - SHIPBUILDING AND MACHINERY a.s., Komárno</v>
      </c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8"/>
      <c r="R6" s="19"/>
    </row>
    <row r="7" spans="2:18" s="1" customFormat="1" ht="32.25" customHeight="1">
      <c r="B7" s="30"/>
      <c r="C7" s="31"/>
      <c r="D7" s="24" t="s">
        <v>110</v>
      </c>
      <c r="E7" s="31"/>
      <c r="F7" s="182" t="s">
        <v>252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31"/>
      <c r="R7" s="32"/>
    </row>
    <row r="8" spans="2:18" s="1" customFormat="1" ht="14.25" customHeight="1">
      <c r="B8" s="30"/>
      <c r="C8" s="31"/>
      <c r="D8" s="25" t="s">
        <v>18</v>
      </c>
      <c r="E8" s="31"/>
      <c r="F8" s="23" t="s">
        <v>19</v>
      </c>
      <c r="G8" s="31"/>
      <c r="H8" s="31"/>
      <c r="I8" s="31"/>
      <c r="J8" s="31"/>
      <c r="K8" s="31"/>
      <c r="L8" s="31"/>
      <c r="M8" s="25" t="s">
        <v>20</v>
      </c>
      <c r="N8" s="31"/>
      <c r="O8" s="23" t="s">
        <v>19</v>
      </c>
      <c r="P8" s="31"/>
      <c r="Q8" s="31"/>
      <c r="R8" s="32"/>
    </row>
    <row r="9" spans="2:18" s="1" customFormat="1" ht="14.25" customHeight="1">
      <c r="B9" s="30"/>
      <c r="C9" s="31"/>
      <c r="D9" s="25" t="s">
        <v>21</v>
      </c>
      <c r="E9" s="31"/>
      <c r="F9" s="23" t="s">
        <v>22</v>
      </c>
      <c r="G9" s="31"/>
      <c r="H9" s="31"/>
      <c r="I9" s="31"/>
      <c r="J9" s="31"/>
      <c r="K9" s="31"/>
      <c r="L9" s="31"/>
      <c r="M9" s="25" t="s">
        <v>23</v>
      </c>
      <c r="N9" s="31"/>
      <c r="O9" s="217" t="str">
        <f>'Rekapitulácia stavby'!AN8</f>
        <v>09.10.2020</v>
      </c>
      <c r="P9" s="195"/>
      <c r="Q9" s="31"/>
      <c r="R9" s="32"/>
    </row>
    <row r="10" spans="2:18" s="1" customFormat="1" ht="10.5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1" customFormat="1" ht="14.25" customHeight="1">
      <c r="B11" s="30"/>
      <c r="C11" s="31"/>
      <c r="D11" s="25" t="s">
        <v>25</v>
      </c>
      <c r="E11" s="31"/>
      <c r="F11" s="31"/>
      <c r="G11" s="31"/>
      <c r="H11" s="31"/>
      <c r="I11" s="31"/>
      <c r="J11" s="31"/>
      <c r="K11" s="31"/>
      <c r="L11" s="31"/>
      <c r="M11" s="25" t="s">
        <v>26</v>
      </c>
      <c r="N11" s="31"/>
      <c r="O11" s="181" t="s">
        <v>19</v>
      </c>
      <c r="P11" s="195"/>
      <c r="Q11" s="31"/>
      <c r="R11" s="32"/>
    </row>
    <row r="12" spans="2:18" s="1" customFormat="1" ht="18" customHeight="1">
      <c r="B12" s="30"/>
      <c r="C12" s="31"/>
      <c r="D12" s="31"/>
      <c r="E12" s="23" t="s">
        <v>27</v>
      </c>
      <c r="F12" s="31"/>
      <c r="G12" s="31"/>
      <c r="H12" s="31"/>
      <c r="I12" s="31"/>
      <c r="J12" s="31"/>
      <c r="K12" s="31"/>
      <c r="L12" s="31"/>
      <c r="M12" s="25" t="s">
        <v>28</v>
      </c>
      <c r="N12" s="31"/>
      <c r="O12" s="181" t="s">
        <v>19</v>
      </c>
      <c r="P12" s="195"/>
      <c r="Q12" s="31"/>
      <c r="R12" s="32"/>
    </row>
    <row r="13" spans="2:18" s="1" customFormat="1" ht="6.7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1" customFormat="1" ht="14.25" customHeight="1">
      <c r="B14" s="30"/>
      <c r="C14" s="31"/>
      <c r="D14" s="25" t="s">
        <v>29</v>
      </c>
      <c r="E14" s="31"/>
      <c r="F14" s="31"/>
      <c r="G14" s="31"/>
      <c r="H14" s="31"/>
      <c r="I14" s="31"/>
      <c r="J14" s="31"/>
      <c r="K14" s="31"/>
      <c r="L14" s="31"/>
      <c r="M14" s="25" t="s">
        <v>26</v>
      </c>
      <c r="N14" s="31"/>
      <c r="O14" s="218" t="s">
        <v>19</v>
      </c>
      <c r="P14" s="195"/>
      <c r="Q14" s="31"/>
      <c r="R14" s="32"/>
    </row>
    <row r="15" spans="2:18" s="1" customFormat="1" ht="18" customHeight="1">
      <c r="B15" s="30"/>
      <c r="C15" s="31"/>
      <c r="D15" s="31"/>
      <c r="E15" s="218" t="s">
        <v>35</v>
      </c>
      <c r="F15" s="195"/>
      <c r="G15" s="195"/>
      <c r="H15" s="195"/>
      <c r="I15" s="195"/>
      <c r="J15" s="195"/>
      <c r="K15" s="195"/>
      <c r="L15" s="195"/>
      <c r="M15" s="25" t="s">
        <v>28</v>
      </c>
      <c r="N15" s="31"/>
      <c r="O15" s="218" t="s">
        <v>19</v>
      </c>
      <c r="P15" s="195"/>
      <c r="Q15" s="31"/>
      <c r="R15" s="32"/>
    </row>
    <row r="16" spans="2:18" s="1" customFormat="1" ht="6.7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25" customHeight="1">
      <c r="B17" s="30"/>
      <c r="C17" s="31"/>
      <c r="D17" s="25" t="s">
        <v>31</v>
      </c>
      <c r="E17" s="31"/>
      <c r="F17" s="31"/>
      <c r="G17" s="31"/>
      <c r="H17" s="31"/>
      <c r="I17" s="31"/>
      <c r="J17" s="31"/>
      <c r="K17" s="31"/>
      <c r="L17" s="31"/>
      <c r="M17" s="25" t="s">
        <v>26</v>
      </c>
      <c r="N17" s="31"/>
      <c r="O17" s="181" t="s">
        <v>19</v>
      </c>
      <c r="P17" s="195"/>
      <c r="Q17" s="31"/>
      <c r="R17" s="32"/>
    </row>
    <row r="18" spans="2:18" s="1" customFormat="1" ht="18" customHeight="1">
      <c r="B18" s="30"/>
      <c r="C18" s="31"/>
      <c r="D18" s="31"/>
      <c r="E18" s="23" t="s">
        <v>32</v>
      </c>
      <c r="F18" s="31"/>
      <c r="G18" s="31"/>
      <c r="H18" s="31"/>
      <c r="I18" s="31"/>
      <c r="J18" s="31"/>
      <c r="K18" s="31"/>
      <c r="L18" s="31"/>
      <c r="M18" s="25" t="s">
        <v>28</v>
      </c>
      <c r="N18" s="31"/>
      <c r="O18" s="181" t="s">
        <v>19</v>
      </c>
      <c r="P18" s="195"/>
      <c r="Q18" s="31"/>
      <c r="R18" s="32"/>
    </row>
    <row r="19" spans="2:18" s="1" customFormat="1" ht="6.7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25" customHeight="1">
      <c r="B20" s="30"/>
      <c r="C20" s="31"/>
      <c r="D20" s="25" t="s">
        <v>34</v>
      </c>
      <c r="E20" s="31"/>
      <c r="F20" s="31"/>
      <c r="G20" s="31"/>
      <c r="H20" s="31"/>
      <c r="I20" s="31"/>
      <c r="J20" s="31"/>
      <c r="K20" s="31"/>
      <c r="L20" s="31"/>
      <c r="M20" s="25" t="s">
        <v>26</v>
      </c>
      <c r="N20" s="31"/>
      <c r="O20" s="181" t="s">
        <v>19</v>
      </c>
      <c r="P20" s="195"/>
      <c r="Q20" s="31"/>
      <c r="R20" s="32"/>
    </row>
    <row r="21" spans="2:18" s="1" customFormat="1" ht="18" customHeight="1">
      <c r="B21" s="30"/>
      <c r="C21" s="31"/>
      <c r="D21" s="31"/>
      <c r="E21" s="23" t="s">
        <v>35</v>
      </c>
      <c r="F21" s="31"/>
      <c r="G21" s="31"/>
      <c r="H21" s="31"/>
      <c r="I21" s="31"/>
      <c r="J21" s="31"/>
      <c r="K21" s="31"/>
      <c r="L21" s="31"/>
      <c r="M21" s="25" t="s">
        <v>28</v>
      </c>
      <c r="N21" s="31"/>
      <c r="O21" s="181" t="s">
        <v>19</v>
      </c>
      <c r="P21" s="195"/>
      <c r="Q21" s="31"/>
      <c r="R21" s="32"/>
    </row>
    <row r="22" spans="2:18" s="1" customFormat="1" ht="6.7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25" customHeight="1">
      <c r="B23" s="30"/>
      <c r="C23" s="31"/>
      <c r="D23" s="25" t="s">
        <v>36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184" t="s">
        <v>19</v>
      </c>
      <c r="F24" s="195"/>
      <c r="G24" s="195"/>
      <c r="H24" s="195"/>
      <c r="I24" s="195"/>
      <c r="J24" s="195"/>
      <c r="K24" s="195"/>
      <c r="L24" s="195"/>
      <c r="M24" s="31"/>
      <c r="N24" s="31"/>
      <c r="O24" s="31"/>
      <c r="P24" s="31"/>
      <c r="Q24" s="31"/>
      <c r="R24" s="32"/>
    </row>
    <row r="25" spans="2:18" s="1" customFormat="1" ht="6.7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7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25" customHeight="1">
      <c r="B27" s="30"/>
      <c r="C27" s="31"/>
      <c r="D27" s="110" t="s">
        <v>112</v>
      </c>
      <c r="E27" s="31"/>
      <c r="F27" s="31"/>
      <c r="G27" s="31"/>
      <c r="H27" s="31"/>
      <c r="I27" s="31"/>
      <c r="J27" s="31"/>
      <c r="K27" s="31"/>
      <c r="L27" s="31"/>
      <c r="M27" s="185">
        <f>N88</f>
        <v>0</v>
      </c>
      <c r="N27" s="195"/>
      <c r="O27" s="195"/>
      <c r="P27" s="195"/>
      <c r="Q27" s="31"/>
      <c r="R27" s="32"/>
    </row>
    <row r="28" spans="2:18" s="1" customFormat="1" ht="14.25" customHeight="1">
      <c r="B28" s="30"/>
      <c r="C28" s="31"/>
      <c r="D28" s="29" t="s">
        <v>102</v>
      </c>
      <c r="E28" s="31"/>
      <c r="F28" s="31"/>
      <c r="G28" s="31"/>
      <c r="H28" s="31"/>
      <c r="I28" s="31"/>
      <c r="J28" s="31"/>
      <c r="K28" s="31"/>
      <c r="L28" s="31"/>
      <c r="M28" s="185">
        <f>N96</f>
        <v>0</v>
      </c>
      <c r="N28" s="195"/>
      <c r="O28" s="195"/>
      <c r="P28" s="195"/>
      <c r="Q28" s="31"/>
      <c r="R28" s="32"/>
    </row>
    <row r="29" spans="2:18" s="1" customFormat="1" ht="6.7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4.75" customHeight="1">
      <c r="B30" s="30"/>
      <c r="C30" s="31"/>
      <c r="D30" s="111" t="s">
        <v>39</v>
      </c>
      <c r="E30" s="31"/>
      <c r="F30" s="31"/>
      <c r="G30" s="31"/>
      <c r="H30" s="31"/>
      <c r="I30" s="31"/>
      <c r="J30" s="31"/>
      <c r="K30" s="31"/>
      <c r="L30" s="31"/>
      <c r="M30" s="219">
        <f>ROUND(M27+M28,2)</f>
        <v>0</v>
      </c>
      <c r="N30" s="195"/>
      <c r="O30" s="195"/>
      <c r="P30" s="195"/>
      <c r="Q30" s="31"/>
      <c r="R30" s="32"/>
    </row>
    <row r="31" spans="2:18" s="1" customFormat="1" ht="6.7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25" customHeight="1">
      <c r="B32" s="30"/>
      <c r="C32" s="31"/>
      <c r="D32" s="37" t="s">
        <v>40</v>
      </c>
      <c r="E32" s="37" t="s">
        <v>41</v>
      </c>
      <c r="F32" s="38">
        <v>0.2</v>
      </c>
      <c r="G32" s="112" t="s">
        <v>42</v>
      </c>
      <c r="H32" s="220">
        <f>ROUND((((SUM(BE96:BE103)+SUM(BE121:BE141))+SUM(BE143:BE147))),2)</f>
        <v>0</v>
      </c>
      <c r="I32" s="195"/>
      <c r="J32" s="195"/>
      <c r="K32" s="31"/>
      <c r="L32" s="31"/>
      <c r="M32" s="220">
        <f>ROUND(((ROUND((SUM(BE96:BE103)+SUM(BE121:BE141)),2)*F32)+SUM(BE143:BE147)*F32),2)</f>
        <v>0</v>
      </c>
      <c r="N32" s="195"/>
      <c r="O32" s="195"/>
      <c r="P32" s="195"/>
      <c r="Q32" s="31"/>
      <c r="R32" s="32"/>
    </row>
    <row r="33" spans="2:18" s="1" customFormat="1" ht="14.25" customHeight="1">
      <c r="B33" s="30"/>
      <c r="C33" s="31"/>
      <c r="D33" s="31"/>
      <c r="E33" s="37" t="s">
        <v>43</v>
      </c>
      <c r="F33" s="38">
        <v>0.2</v>
      </c>
      <c r="G33" s="112" t="s">
        <v>42</v>
      </c>
      <c r="H33" s="220">
        <f>ROUND((((SUM(BF96:BF103)+SUM(BF121:BF141))+SUM(BF143:BF147))),2)</f>
        <v>0</v>
      </c>
      <c r="I33" s="195"/>
      <c r="J33" s="195"/>
      <c r="K33" s="31"/>
      <c r="L33" s="31"/>
      <c r="M33" s="220">
        <f>ROUND(((ROUND((SUM(BF96:BF103)+SUM(BF121:BF141)),2)*F33)+SUM(BF143:BF147)*F33),2)</f>
        <v>0</v>
      </c>
      <c r="N33" s="195"/>
      <c r="O33" s="195"/>
      <c r="P33" s="195"/>
      <c r="Q33" s="31"/>
      <c r="R33" s="32"/>
    </row>
    <row r="34" spans="2:18" s="1" customFormat="1" ht="14.25" customHeight="1" hidden="1">
      <c r="B34" s="30"/>
      <c r="C34" s="31"/>
      <c r="D34" s="31"/>
      <c r="E34" s="37" t="s">
        <v>44</v>
      </c>
      <c r="F34" s="38">
        <v>0.2</v>
      </c>
      <c r="G34" s="112" t="s">
        <v>42</v>
      </c>
      <c r="H34" s="220">
        <f>ROUND((((SUM(BG96:BG103)+SUM(BG121:BG141))+SUM(BG143:BG147))),2)</f>
        <v>0</v>
      </c>
      <c r="I34" s="195"/>
      <c r="J34" s="195"/>
      <c r="K34" s="31"/>
      <c r="L34" s="31"/>
      <c r="M34" s="220">
        <v>0</v>
      </c>
      <c r="N34" s="195"/>
      <c r="O34" s="195"/>
      <c r="P34" s="195"/>
      <c r="Q34" s="31"/>
      <c r="R34" s="32"/>
    </row>
    <row r="35" spans="2:18" s="1" customFormat="1" ht="14.25" customHeight="1" hidden="1">
      <c r="B35" s="30"/>
      <c r="C35" s="31"/>
      <c r="D35" s="31"/>
      <c r="E35" s="37" t="s">
        <v>45</v>
      </c>
      <c r="F35" s="38">
        <v>0.2</v>
      </c>
      <c r="G35" s="112" t="s">
        <v>42</v>
      </c>
      <c r="H35" s="220">
        <f>ROUND((((SUM(BH96:BH103)+SUM(BH121:BH141))+SUM(BH143:BH147))),2)</f>
        <v>0</v>
      </c>
      <c r="I35" s="195"/>
      <c r="J35" s="195"/>
      <c r="K35" s="31"/>
      <c r="L35" s="31"/>
      <c r="M35" s="220">
        <v>0</v>
      </c>
      <c r="N35" s="195"/>
      <c r="O35" s="195"/>
      <c r="P35" s="195"/>
      <c r="Q35" s="31"/>
      <c r="R35" s="32"/>
    </row>
    <row r="36" spans="2:18" s="1" customFormat="1" ht="14.25" customHeight="1" hidden="1">
      <c r="B36" s="30"/>
      <c r="C36" s="31"/>
      <c r="D36" s="31"/>
      <c r="E36" s="37" t="s">
        <v>46</v>
      </c>
      <c r="F36" s="38">
        <v>0</v>
      </c>
      <c r="G36" s="112" t="s">
        <v>42</v>
      </c>
      <c r="H36" s="220">
        <f>ROUND((((SUM(BI96:BI103)+SUM(BI121:BI141))+SUM(BI143:BI147))),2)</f>
        <v>0</v>
      </c>
      <c r="I36" s="195"/>
      <c r="J36" s="195"/>
      <c r="K36" s="31"/>
      <c r="L36" s="31"/>
      <c r="M36" s="220">
        <v>0</v>
      </c>
      <c r="N36" s="195"/>
      <c r="O36" s="195"/>
      <c r="P36" s="195"/>
      <c r="Q36" s="31"/>
      <c r="R36" s="32"/>
    </row>
    <row r="37" spans="2:18" s="1" customFormat="1" ht="6.7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4.75" customHeight="1">
      <c r="B38" s="30"/>
      <c r="C38" s="109"/>
      <c r="D38" s="113" t="s">
        <v>47</v>
      </c>
      <c r="E38" s="71"/>
      <c r="F38" s="71"/>
      <c r="G38" s="114" t="s">
        <v>48</v>
      </c>
      <c r="H38" s="115" t="s">
        <v>49</v>
      </c>
      <c r="I38" s="71"/>
      <c r="J38" s="71"/>
      <c r="K38" s="71"/>
      <c r="L38" s="221">
        <f>SUM(M30:M36)</f>
        <v>0</v>
      </c>
      <c r="M38" s="203"/>
      <c r="N38" s="203"/>
      <c r="O38" s="203"/>
      <c r="P38" s="205"/>
      <c r="Q38" s="109"/>
      <c r="R38" s="32"/>
    </row>
    <row r="39" spans="2:18" s="1" customFormat="1" ht="14.2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2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>
      <c r="B50" s="30"/>
      <c r="C50" s="31"/>
      <c r="D50" s="45" t="s">
        <v>50</v>
      </c>
      <c r="E50" s="46"/>
      <c r="F50" s="46"/>
      <c r="G50" s="46"/>
      <c r="H50" s="47"/>
      <c r="I50" s="31"/>
      <c r="J50" s="45" t="s">
        <v>51</v>
      </c>
      <c r="K50" s="46"/>
      <c r="L50" s="46"/>
      <c r="M50" s="46"/>
      <c r="N50" s="46"/>
      <c r="O50" s="46"/>
      <c r="P50" s="47"/>
      <c r="Q50" s="31"/>
      <c r="R50" s="32"/>
    </row>
    <row r="51" spans="2:18" ht="13.5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ht="13.5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ht="13.5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ht="13.5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ht="13.5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ht="13.5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ht="13.5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ht="13.5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5">
      <c r="B59" s="30"/>
      <c r="C59" s="31"/>
      <c r="D59" s="50" t="s">
        <v>52</v>
      </c>
      <c r="E59" s="51"/>
      <c r="F59" s="51"/>
      <c r="G59" s="52" t="s">
        <v>53</v>
      </c>
      <c r="H59" s="53"/>
      <c r="I59" s="31"/>
      <c r="J59" s="50" t="s">
        <v>52</v>
      </c>
      <c r="K59" s="51"/>
      <c r="L59" s="51"/>
      <c r="M59" s="51"/>
      <c r="N59" s="52" t="s">
        <v>53</v>
      </c>
      <c r="O59" s="51"/>
      <c r="P59" s="53"/>
      <c r="Q59" s="31"/>
      <c r="R59" s="32"/>
    </row>
    <row r="60" spans="2:18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>
      <c r="B61" s="30"/>
      <c r="C61" s="31"/>
      <c r="D61" s="45" t="s">
        <v>54</v>
      </c>
      <c r="E61" s="46"/>
      <c r="F61" s="46"/>
      <c r="G61" s="46"/>
      <c r="H61" s="47"/>
      <c r="I61" s="31"/>
      <c r="J61" s="45" t="s">
        <v>55</v>
      </c>
      <c r="K61" s="46"/>
      <c r="L61" s="46"/>
      <c r="M61" s="46"/>
      <c r="N61" s="46"/>
      <c r="O61" s="46"/>
      <c r="P61" s="47"/>
      <c r="Q61" s="31"/>
      <c r="R61" s="32"/>
    </row>
    <row r="62" spans="2:18" ht="13.5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ht="13.5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ht="13.5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ht="13.5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ht="13.5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ht="13.5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ht="13.5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ht="13.5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ht="15">
      <c r="B70" s="30"/>
      <c r="C70" s="31"/>
      <c r="D70" s="50" t="s">
        <v>52</v>
      </c>
      <c r="E70" s="51"/>
      <c r="F70" s="51"/>
      <c r="G70" s="52" t="s">
        <v>53</v>
      </c>
      <c r="H70" s="53"/>
      <c r="I70" s="31"/>
      <c r="J70" s="50" t="s">
        <v>52</v>
      </c>
      <c r="K70" s="51"/>
      <c r="L70" s="51"/>
      <c r="M70" s="51"/>
      <c r="N70" s="52" t="s">
        <v>53</v>
      </c>
      <c r="O70" s="51"/>
      <c r="P70" s="53"/>
      <c r="Q70" s="31"/>
      <c r="R70" s="32"/>
    </row>
    <row r="71" spans="2:18" s="1" customFormat="1" ht="14.2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7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75" customHeight="1">
      <c r="B76" s="30"/>
      <c r="C76" s="176" t="s">
        <v>113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32"/>
    </row>
    <row r="77" spans="2:18" s="1" customFormat="1" ht="6.7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>
      <c r="B78" s="30"/>
      <c r="C78" s="25" t="s">
        <v>16</v>
      </c>
      <c r="D78" s="31"/>
      <c r="E78" s="31"/>
      <c r="F78" s="216" t="str">
        <f>F6</f>
        <v>Výmena svetlíkov ns výr. halách SAM - SHIPBUILDING AND MACHINERY a.s., Komárno</v>
      </c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31"/>
      <c r="R78" s="32"/>
    </row>
    <row r="79" spans="2:18" s="1" customFormat="1" ht="36.75" customHeight="1">
      <c r="B79" s="30"/>
      <c r="C79" s="64" t="s">
        <v>110</v>
      </c>
      <c r="D79" s="31"/>
      <c r="E79" s="31"/>
      <c r="F79" s="196" t="str">
        <f>F7</f>
        <v>5 - Hala 8</v>
      </c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31"/>
      <c r="R79" s="32"/>
    </row>
    <row r="80" spans="2:18" s="1" customFormat="1" ht="6.7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18" s="1" customFormat="1" ht="18" customHeight="1">
      <c r="B81" s="30"/>
      <c r="C81" s="25" t="s">
        <v>21</v>
      </c>
      <c r="D81" s="31"/>
      <c r="E81" s="31"/>
      <c r="F81" s="23" t="str">
        <f>F9</f>
        <v>Komárno</v>
      </c>
      <c r="G81" s="31"/>
      <c r="H81" s="31"/>
      <c r="I81" s="31"/>
      <c r="J81" s="31"/>
      <c r="K81" s="25" t="s">
        <v>23</v>
      </c>
      <c r="L81" s="31"/>
      <c r="M81" s="222" t="str">
        <f>IF(O9="","",O9)</f>
        <v>09.10.2020</v>
      </c>
      <c r="N81" s="195"/>
      <c r="O81" s="195"/>
      <c r="P81" s="195"/>
      <c r="Q81" s="31"/>
      <c r="R81" s="32"/>
    </row>
    <row r="82" spans="2:18" s="1" customFormat="1" ht="6.7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18" s="1" customFormat="1" ht="15">
      <c r="B83" s="30"/>
      <c r="C83" s="25" t="s">
        <v>25</v>
      </c>
      <c r="D83" s="31"/>
      <c r="E83" s="31"/>
      <c r="F83" s="23" t="str">
        <f>E12</f>
        <v>SAM – SHIPBUILDING AND MACHINERY, a.s. </v>
      </c>
      <c r="G83" s="31"/>
      <c r="H83" s="31"/>
      <c r="I83" s="31"/>
      <c r="J83" s="31"/>
      <c r="K83" s="25" t="s">
        <v>31</v>
      </c>
      <c r="L83" s="31"/>
      <c r="M83" s="181" t="str">
        <f>E18</f>
        <v>INTECH, spol. s r.o., Vlčie Hrdlo, 824 12 Bratisla</v>
      </c>
      <c r="N83" s="195"/>
      <c r="O83" s="195"/>
      <c r="P83" s="195"/>
      <c r="Q83" s="195"/>
      <c r="R83" s="32"/>
    </row>
    <row r="84" spans="2:18" s="1" customFormat="1" ht="14.25" customHeight="1">
      <c r="B84" s="30"/>
      <c r="C84" s="25" t="s">
        <v>29</v>
      </c>
      <c r="D84" s="31"/>
      <c r="E84" s="31"/>
      <c r="F84" s="23" t="str">
        <f>IF(E15="","",E15)</f>
        <v> </v>
      </c>
      <c r="G84" s="31"/>
      <c r="H84" s="31"/>
      <c r="I84" s="31"/>
      <c r="J84" s="31"/>
      <c r="K84" s="25" t="s">
        <v>34</v>
      </c>
      <c r="L84" s="31"/>
      <c r="M84" s="181" t="str">
        <f>E21</f>
        <v> </v>
      </c>
      <c r="N84" s="195"/>
      <c r="O84" s="195"/>
      <c r="P84" s="195"/>
      <c r="Q84" s="195"/>
      <c r="R84" s="32"/>
    </row>
    <row r="85" spans="2:18" s="1" customFormat="1" ht="9.7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18" s="1" customFormat="1" ht="29.25" customHeight="1">
      <c r="B86" s="30"/>
      <c r="C86" s="223" t="s">
        <v>114</v>
      </c>
      <c r="D86" s="224"/>
      <c r="E86" s="224"/>
      <c r="F86" s="224"/>
      <c r="G86" s="224"/>
      <c r="H86" s="109"/>
      <c r="I86" s="109"/>
      <c r="J86" s="109"/>
      <c r="K86" s="109"/>
      <c r="L86" s="109"/>
      <c r="M86" s="109"/>
      <c r="N86" s="223" t="s">
        <v>115</v>
      </c>
      <c r="O86" s="195"/>
      <c r="P86" s="195"/>
      <c r="Q86" s="195"/>
      <c r="R86" s="32"/>
    </row>
    <row r="87" spans="2:18" s="1" customFormat="1" ht="9.7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47" s="1" customFormat="1" ht="29.25" customHeight="1">
      <c r="B88" s="30"/>
      <c r="C88" s="116" t="s">
        <v>116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15">
        <f>N121</f>
        <v>0</v>
      </c>
      <c r="O88" s="195"/>
      <c r="P88" s="195"/>
      <c r="Q88" s="195"/>
      <c r="R88" s="32"/>
      <c r="AU88" s="13" t="s">
        <v>117</v>
      </c>
    </row>
    <row r="89" spans="2:18" s="6" customFormat="1" ht="24.75" customHeight="1">
      <c r="B89" s="117"/>
      <c r="C89" s="118"/>
      <c r="D89" s="119" t="s">
        <v>118</v>
      </c>
      <c r="E89" s="118"/>
      <c r="F89" s="118"/>
      <c r="G89" s="118"/>
      <c r="H89" s="118"/>
      <c r="I89" s="118"/>
      <c r="J89" s="118"/>
      <c r="K89" s="118"/>
      <c r="L89" s="118"/>
      <c r="M89" s="118"/>
      <c r="N89" s="225">
        <f>N122</f>
        <v>0</v>
      </c>
      <c r="O89" s="226"/>
      <c r="P89" s="226"/>
      <c r="Q89" s="226"/>
      <c r="R89" s="120"/>
    </row>
    <row r="90" spans="2:18" s="7" customFormat="1" ht="19.5" customHeight="1">
      <c r="B90" s="121"/>
      <c r="C90" s="122"/>
      <c r="D90" s="97" t="s">
        <v>119</v>
      </c>
      <c r="E90" s="122"/>
      <c r="F90" s="122"/>
      <c r="G90" s="122"/>
      <c r="H90" s="122"/>
      <c r="I90" s="122"/>
      <c r="J90" s="122"/>
      <c r="K90" s="122"/>
      <c r="L90" s="122"/>
      <c r="M90" s="122"/>
      <c r="N90" s="210">
        <f>N123</f>
        <v>0</v>
      </c>
      <c r="O90" s="227"/>
      <c r="P90" s="227"/>
      <c r="Q90" s="227"/>
      <c r="R90" s="123"/>
    </row>
    <row r="91" spans="2:18" s="6" customFormat="1" ht="24.75" customHeight="1">
      <c r="B91" s="117"/>
      <c r="C91" s="118"/>
      <c r="D91" s="119" t="s">
        <v>120</v>
      </c>
      <c r="E91" s="118"/>
      <c r="F91" s="118"/>
      <c r="G91" s="118"/>
      <c r="H91" s="118"/>
      <c r="I91" s="118"/>
      <c r="J91" s="118"/>
      <c r="K91" s="118"/>
      <c r="L91" s="118"/>
      <c r="M91" s="118"/>
      <c r="N91" s="225">
        <f>N133</f>
        <v>0</v>
      </c>
      <c r="O91" s="226"/>
      <c r="P91" s="226"/>
      <c r="Q91" s="226"/>
      <c r="R91" s="120"/>
    </row>
    <row r="92" spans="2:18" s="7" customFormat="1" ht="19.5" customHeight="1">
      <c r="B92" s="121"/>
      <c r="C92" s="122"/>
      <c r="D92" s="97" t="s">
        <v>121</v>
      </c>
      <c r="E92" s="122"/>
      <c r="F92" s="122"/>
      <c r="G92" s="122"/>
      <c r="H92" s="122"/>
      <c r="I92" s="122"/>
      <c r="J92" s="122"/>
      <c r="K92" s="122"/>
      <c r="L92" s="122"/>
      <c r="M92" s="122"/>
      <c r="N92" s="210">
        <f>N134</f>
        <v>0</v>
      </c>
      <c r="O92" s="227"/>
      <c r="P92" s="227"/>
      <c r="Q92" s="227"/>
      <c r="R92" s="123"/>
    </row>
    <row r="93" spans="2:18" s="7" customFormat="1" ht="14.25" customHeight="1">
      <c r="B93" s="121"/>
      <c r="C93" s="122"/>
      <c r="D93" s="97" t="s">
        <v>219</v>
      </c>
      <c r="E93" s="122"/>
      <c r="F93" s="122"/>
      <c r="G93" s="122"/>
      <c r="H93" s="122"/>
      <c r="I93" s="122"/>
      <c r="J93" s="122"/>
      <c r="K93" s="122"/>
      <c r="L93" s="122"/>
      <c r="M93" s="122"/>
      <c r="N93" s="210">
        <f>N140</f>
        <v>0</v>
      </c>
      <c r="O93" s="227"/>
      <c r="P93" s="227"/>
      <c r="Q93" s="227"/>
      <c r="R93" s="123"/>
    </row>
    <row r="94" spans="2:18" s="6" customFormat="1" ht="21.75" customHeight="1">
      <c r="B94" s="117"/>
      <c r="C94" s="118"/>
      <c r="D94" s="119" t="s">
        <v>123</v>
      </c>
      <c r="E94" s="118"/>
      <c r="F94" s="118"/>
      <c r="G94" s="118"/>
      <c r="H94" s="118"/>
      <c r="I94" s="118"/>
      <c r="J94" s="118"/>
      <c r="K94" s="118"/>
      <c r="L94" s="118"/>
      <c r="M94" s="118"/>
      <c r="N94" s="228">
        <f>N142</f>
        <v>0</v>
      </c>
      <c r="O94" s="226"/>
      <c r="P94" s="226"/>
      <c r="Q94" s="226"/>
      <c r="R94" s="120"/>
    </row>
    <row r="95" spans="2:18" s="1" customFormat="1" ht="21.75" customHeight="1">
      <c r="B95" s="30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2"/>
    </row>
    <row r="96" spans="2:21" s="1" customFormat="1" ht="29.25" customHeight="1">
      <c r="B96" s="30"/>
      <c r="C96" s="116" t="s">
        <v>124</v>
      </c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229">
        <f>ROUND(N97+N98+N99+N100+N101+N102,2)</f>
        <v>0</v>
      </c>
      <c r="O96" s="195"/>
      <c r="P96" s="195"/>
      <c r="Q96" s="195"/>
      <c r="R96" s="32"/>
      <c r="T96" s="124"/>
      <c r="U96" s="125" t="s">
        <v>40</v>
      </c>
    </row>
    <row r="97" spans="2:65" s="1" customFormat="1" ht="18" customHeight="1">
      <c r="B97" s="126"/>
      <c r="C97" s="127"/>
      <c r="D97" s="211" t="s">
        <v>125</v>
      </c>
      <c r="E97" s="230"/>
      <c r="F97" s="230"/>
      <c r="G97" s="230"/>
      <c r="H97" s="230"/>
      <c r="I97" s="127"/>
      <c r="J97" s="127"/>
      <c r="K97" s="127"/>
      <c r="L97" s="127"/>
      <c r="M97" s="127"/>
      <c r="N97" s="209">
        <f>ROUND(N88*T97,2)</f>
        <v>0</v>
      </c>
      <c r="O97" s="230"/>
      <c r="P97" s="230"/>
      <c r="Q97" s="230"/>
      <c r="R97" s="128"/>
      <c r="S97" s="129"/>
      <c r="T97" s="130"/>
      <c r="U97" s="131" t="s">
        <v>43</v>
      </c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  <c r="AP97" s="132"/>
      <c r="AQ97" s="132"/>
      <c r="AR97" s="132"/>
      <c r="AS97" s="132"/>
      <c r="AT97" s="132"/>
      <c r="AU97" s="132"/>
      <c r="AV97" s="132"/>
      <c r="AW97" s="132"/>
      <c r="AX97" s="132"/>
      <c r="AY97" s="133" t="s">
        <v>126</v>
      </c>
      <c r="AZ97" s="132"/>
      <c r="BA97" s="132"/>
      <c r="BB97" s="132"/>
      <c r="BC97" s="132"/>
      <c r="BD97" s="132"/>
      <c r="BE97" s="134">
        <f aca="true" t="shared" si="0" ref="BE97:BE102">IF(U97="základná",N97,0)</f>
        <v>0</v>
      </c>
      <c r="BF97" s="134">
        <f aca="true" t="shared" si="1" ref="BF97:BF102">IF(U97="znížená",N97,0)</f>
        <v>0</v>
      </c>
      <c r="BG97" s="134">
        <f aca="true" t="shared" si="2" ref="BG97:BG102">IF(U97="zákl. prenesená",N97,0)</f>
        <v>0</v>
      </c>
      <c r="BH97" s="134">
        <f aca="true" t="shared" si="3" ref="BH97:BH102">IF(U97="zníž. prenesená",N97,0)</f>
        <v>0</v>
      </c>
      <c r="BI97" s="134">
        <f aca="true" t="shared" si="4" ref="BI97:BI102">IF(U97="nulová",N97,0)</f>
        <v>0</v>
      </c>
      <c r="BJ97" s="133" t="s">
        <v>84</v>
      </c>
      <c r="BK97" s="132"/>
      <c r="BL97" s="132"/>
      <c r="BM97" s="132"/>
    </row>
    <row r="98" spans="2:65" s="1" customFormat="1" ht="18" customHeight="1">
      <c r="B98" s="126"/>
      <c r="C98" s="127"/>
      <c r="D98" s="211" t="s">
        <v>127</v>
      </c>
      <c r="E98" s="230"/>
      <c r="F98" s="230"/>
      <c r="G98" s="230"/>
      <c r="H98" s="230"/>
      <c r="I98" s="127"/>
      <c r="J98" s="127"/>
      <c r="K98" s="127"/>
      <c r="L98" s="127"/>
      <c r="M98" s="127"/>
      <c r="N98" s="209">
        <f>ROUND(N88*T98,2)</f>
        <v>0</v>
      </c>
      <c r="O98" s="230"/>
      <c r="P98" s="230"/>
      <c r="Q98" s="230"/>
      <c r="R98" s="128"/>
      <c r="S98" s="129"/>
      <c r="T98" s="130"/>
      <c r="U98" s="131" t="s">
        <v>43</v>
      </c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N98" s="132"/>
      <c r="AO98" s="132"/>
      <c r="AP98" s="132"/>
      <c r="AQ98" s="132"/>
      <c r="AR98" s="132"/>
      <c r="AS98" s="132"/>
      <c r="AT98" s="132"/>
      <c r="AU98" s="132"/>
      <c r="AV98" s="132"/>
      <c r="AW98" s="132"/>
      <c r="AX98" s="132"/>
      <c r="AY98" s="133" t="s">
        <v>126</v>
      </c>
      <c r="AZ98" s="132"/>
      <c r="BA98" s="132"/>
      <c r="BB98" s="132"/>
      <c r="BC98" s="132"/>
      <c r="BD98" s="132"/>
      <c r="BE98" s="134">
        <f t="shared" si="0"/>
        <v>0</v>
      </c>
      <c r="BF98" s="134">
        <f t="shared" si="1"/>
        <v>0</v>
      </c>
      <c r="BG98" s="134">
        <f t="shared" si="2"/>
        <v>0</v>
      </c>
      <c r="BH98" s="134">
        <f t="shared" si="3"/>
        <v>0</v>
      </c>
      <c r="BI98" s="134">
        <f t="shared" si="4"/>
        <v>0</v>
      </c>
      <c r="BJ98" s="133" t="s">
        <v>84</v>
      </c>
      <c r="BK98" s="132"/>
      <c r="BL98" s="132"/>
      <c r="BM98" s="132"/>
    </row>
    <row r="99" spans="2:65" s="1" customFormat="1" ht="18" customHeight="1">
      <c r="B99" s="126"/>
      <c r="C99" s="127"/>
      <c r="D99" s="211" t="s">
        <v>128</v>
      </c>
      <c r="E99" s="230"/>
      <c r="F99" s="230"/>
      <c r="G99" s="230"/>
      <c r="H99" s="230"/>
      <c r="I99" s="127"/>
      <c r="J99" s="127"/>
      <c r="K99" s="127"/>
      <c r="L99" s="127"/>
      <c r="M99" s="127"/>
      <c r="N99" s="209">
        <f>ROUND(N88*T99,2)</f>
        <v>0</v>
      </c>
      <c r="O99" s="230"/>
      <c r="P99" s="230"/>
      <c r="Q99" s="230"/>
      <c r="R99" s="128"/>
      <c r="S99" s="129"/>
      <c r="T99" s="130"/>
      <c r="U99" s="131" t="s">
        <v>43</v>
      </c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/>
      <c r="AN99" s="132"/>
      <c r="AO99" s="132"/>
      <c r="AP99" s="132"/>
      <c r="AQ99" s="132"/>
      <c r="AR99" s="132"/>
      <c r="AS99" s="132"/>
      <c r="AT99" s="132"/>
      <c r="AU99" s="132"/>
      <c r="AV99" s="132"/>
      <c r="AW99" s="132"/>
      <c r="AX99" s="132"/>
      <c r="AY99" s="133" t="s">
        <v>126</v>
      </c>
      <c r="AZ99" s="132"/>
      <c r="BA99" s="132"/>
      <c r="BB99" s="132"/>
      <c r="BC99" s="132"/>
      <c r="BD99" s="132"/>
      <c r="BE99" s="134">
        <f t="shared" si="0"/>
        <v>0</v>
      </c>
      <c r="BF99" s="134">
        <f t="shared" si="1"/>
        <v>0</v>
      </c>
      <c r="BG99" s="134">
        <f t="shared" si="2"/>
        <v>0</v>
      </c>
      <c r="BH99" s="134">
        <f t="shared" si="3"/>
        <v>0</v>
      </c>
      <c r="BI99" s="134">
        <f t="shared" si="4"/>
        <v>0</v>
      </c>
      <c r="BJ99" s="133" t="s">
        <v>84</v>
      </c>
      <c r="BK99" s="132"/>
      <c r="BL99" s="132"/>
      <c r="BM99" s="132"/>
    </row>
    <row r="100" spans="2:65" s="1" customFormat="1" ht="18" customHeight="1">
      <c r="B100" s="126"/>
      <c r="C100" s="127"/>
      <c r="D100" s="211" t="s">
        <v>129</v>
      </c>
      <c r="E100" s="230"/>
      <c r="F100" s="230"/>
      <c r="G100" s="230"/>
      <c r="H100" s="230"/>
      <c r="I100" s="127"/>
      <c r="J100" s="127"/>
      <c r="K100" s="127"/>
      <c r="L100" s="127"/>
      <c r="M100" s="127"/>
      <c r="N100" s="209">
        <f>ROUND(N88*T100,2)</f>
        <v>0</v>
      </c>
      <c r="O100" s="230"/>
      <c r="P100" s="230"/>
      <c r="Q100" s="230"/>
      <c r="R100" s="128"/>
      <c r="S100" s="129"/>
      <c r="T100" s="130"/>
      <c r="U100" s="131" t="s">
        <v>43</v>
      </c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  <c r="AP100" s="132"/>
      <c r="AQ100" s="132"/>
      <c r="AR100" s="132"/>
      <c r="AS100" s="132"/>
      <c r="AT100" s="132"/>
      <c r="AU100" s="132"/>
      <c r="AV100" s="132"/>
      <c r="AW100" s="132"/>
      <c r="AX100" s="132"/>
      <c r="AY100" s="133" t="s">
        <v>126</v>
      </c>
      <c r="AZ100" s="132"/>
      <c r="BA100" s="132"/>
      <c r="BB100" s="132"/>
      <c r="BC100" s="132"/>
      <c r="BD100" s="132"/>
      <c r="BE100" s="134">
        <f t="shared" si="0"/>
        <v>0</v>
      </c>
      <c r="BF100" s="134">
        <f t="shared" si="1"/>
        <v>0</v>
      </c>
      <c r="BG100" s="134">
        <f t="shared" si="2"/>
        <v>0</v>
      </c>
      <c r="BH100" s="134">
        <f t="shared" si="3"/>
        <v>0</v>
      </c>
      <c r="BI100" s="134">
        <f t="shared" si="4"/>
        <v>0</v>
      </c>
      <c r="BJ100" s="133" t="s">
        <v>84</v>
      </c>
      <c r="BK100" s="132"/>
      <c r="BL100" s="132"/>
      <c r="BM100" s="132"/>
    </row>
    <row r="101" spans="2:65" s="1" customFormat="1" ht="18" customHeight="1">
      <c r="B101" s="126"/>
      <c r="C101" s="127"/>
      <c r="D101" s="211" t="s">
        <v>130</v>
      </c>
      <c r="E101" s="230"/>
      <c r="F101" s="230"/>
      <c r="G101" s="230"/>
      <c r="H101" s="230"/>
      <c r="I101" s="127"/>
      <c r="J101" s="127"/>
      <c r="K101" s="127"/>
      <c r="L101" s="127"/>
      <c r="M101" s="127"/>
      <c r="N101" s="209">
        <f>ROUND(N88*T101,2)</f>
        <v>0</v>
      </c>
      <c r="O101" s="230"/>
      <c r="P101" s="230"/>
      <c r="Q101" s="230"/>
      <c r="R101" s="128"/>
      <c r="S101" s="129"/>
      <c r="T101" s="130"/>
      <c r="U101" s="131" t="s">
        <v>43</v>
      </c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  <c r="AP101" s="132"/>
      <c r="AQ101" s="132"/>
      <c r="AR101" s="132"/>
      <c r="AS101" s="132"/>
      <c r="AT101" s="132"/>
      <c r="AU101" s="132"/>
      <c r="AV101" s="132"/>
      <c r="AW101" s="132"/>
      <c r="AX101" s="132"/>
      <c r="AY101" s="133" t="s">
        <v>126</v>
      </c>
      <c r="AZ101" s="132"/>
      <c r="BA101" s="132"/>
      <c r="BB101" s="132"/>
      <c r="BC101" s="132"/>
      <c r="BD101" s="132"/>
      <c r="BE101" s="134">
        <f t="shared" si="0"/>
        <v>0</v>
      </c>
      <c r="BF101" s="134">
        <f t="shared" si="1"/>
        <v>0</v>
      </c>
      <c r="BG101" s="134">
        <f t="shared" si="2"/>
        <v>0</v>
      </c>
      <c r="BH101" s="134">
        <f t="shared" si="3"/>
        <v>0</v>
      </c>
      <c r="BI101" s="134">
        <f t="shared" si="4"/>
        <v>0</v>
      </c>
      <c r="BJ101" s="133" t="s">
        <v>84</v>
      </c>
      <c r="BK101" s="132"/>
      <c r="BL101" s="132"/>
      <c r="BM101" s="132"/>
    </row>
    <row r="102" spans="2:65" s="1" customFormat="1" ht="18" customHeight="1">
      <c r="B102" s="126"/>
      <c r="C102" s="127"/>
      <c r="D102" s="135" t="s">
        <v>131</v>
      </c>
      <c r="E102" s="127"/>
      <c r="F102" s="127"/>
      <c r="G102" s="127"/>
      <c r="H102" s="127"/>
      <c r="I102" s="127"/>
      <c r="J102" s="127"/>
      <c r="K102" s="127"/>
      <c r="L102" s="127"/>
      <c r="M102" s="127"/>
      <c r="N102" s="209">
        <f>ROUND(N88*T102,2)</f>
        <v>0</v>
      </c>
      <c r="O102" s="230"/>
      <c r="P102" s="230"/>
      <c r="Q102" s="230"/>
      <c r="R102" s="128"/>
      <c r="S102" s="129"/>
      <c r="T102" s="136"/>
      <c r="U102" s="137" t="s">
        <v>43</v>
      </c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  <c r="AP102" s="132"/>
      <c r="AQ102" s="132"/>
      <c r="AR102" s="132"/>
      <c r="AS102" s="132"/>
      <c r="AT102" s="132"/>
      <c r="AU102" s="132"/>
      <c r="AV102" s="132"/>
      <c r="AW102" s="132"/>
      <c r="AX102" s="132"/>
      <c r="AY102" s="133" t="s">
        <v>132</v>
      </c>
      <c r="AZ102" s="132"/>
      <c r="BA102" s="132"/>
      <c r="BB102" s="132"/>
      <c r="BC102" s="132"/>
      <c r="BD102" s="132"/>
      <c r="BE102" s="134">
        <f t="shared" si="0"/>
        <v>0</v>
      </c>
      <c r="BF102" s="134">
        <f t="shared" si="1"/>
        <v>0</v>
      </c>
      <c r="BG102" s="134">
        <f t="shared" si="2"/>
        <v>0</v>
      </c>
      <c r="BH102" s="134">
        <f t="shared" si="3"/>
        <v>0</v>
      </c>
      <c r="BI102" s="134">
        <f t="shared" si="4"/>
        <v>0</v>
      </c>
      <c r="BJ102" s="133" t="s">
        <v>84</v>
      </c>
      <c r="BK102" s="132"/>
      <c r="BL102" s="132"/>
      <c r="BM102" s="132"/>
    </row>
    <row r="103" spans="2:18" s="1" customFormat="1" ht="13.5">
      <c r="B103" s="30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2"/>
    </row>
    <row r="104" spans="2:18" s="1" customFormat="1" ht="29.25" customHeight="1">
      <c r="B104" s="30"/>
      <c r="C104" s="108" t="s">
        <v>107</v>
      </c>
      <c r="D104" s="109"/>
      <c r="E104" s="109"/>
      <c r="F104" s="109"/>
      <c r="G104" s="109"/>
      <c r="H104" s="109"/>
      <c r="I104" s="109"/>
      <c r="J104" s="109"/>
      <c r="K104" s="109"/>
      <c r="L104" s="212">
        <f>ROUND(SUM(N88+N96),2)</f>
        <v>0</v>
      </c>
      <c r="M104" s="224"/>
      <c r="N104" s="224"/>
      <c r="O104" s="224"/>
      <c r="P104" s="224"/>
      <c r="Q104" s="224"/>
      <c r="R104" s="32"/>
    </row>
    <row r="105" spans="2:18" s="1" customFormat="1" ht="6.75" customHeight="1"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6"/>
    </row>
    <row r="109" spans="2:18" s="1" customFormat="1" ht="6.75" customHeight="1">
      <c r="B109" s="57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9"/>
    </row>
    <row r="110" spans="2:18" s="1" customFormat="1" ht="36.75" customHeight="1">
      <c r="B110" s="30"/>
      <c r="C110" s="176" t="s">
        <v>133</v>
      </c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32"/>
    </row>
    <row r="111" spans="2:18" s="1" customFormat="1" ht="6.75" customHeight="1">
      <c r="B111" s="30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2"/>
    </row>
    <row r="112" spans="2:18" s="1" customFormat="1" ht="30" customHeight="1">
      <c r="B112" s="30"/>
      <c r="C112" s="25" t="s">
        <v>16</v>
      </c>
      <c r="D112" s="31"/>
      <c r="E112" s="31"/>
      <c r="F112" s="216" t="str">
        <f>F6</f>
        <v>Výmena svetlíkov ns výr. halách SAM - SHIPBUILDING AND MACHINERY a.s., Komárno</v>
      </c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31"/>
      <c r="R112" s="32"/>
    </row>
    <row r="113" spans="2:18" s="1" customFormat="1" ht="36.75" customHeight="1">
      <c r="B113" s="30"/>
      <c r="C113" s="64" t="s">
        <v>110</v>
      </c>
      <c r="D113" s="31"/>
      <c r="E113" s="31"/>
      <c r="F113" s="196" t="str">
        <f>F7</f>
        <v>5 - Hala 8</v>
      </c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31"/>
      <c r="R113" s="32"/>
    </row>
    <row r="114" spans="2:18" s="1" customFormat="1" ht="6.75" customHeight="1">
      <c r="B114" s="30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2"/>
    </row>
    <row r="115" spans="2:18" s="1" customFormat="1" ht="18" customHeight="1">
      <c r="B115" s="30"/>
      <c r="C115" s="25" t="s">
        <v>21</v>
      </c>
      <c r="D115" s="31"/>
      <c r="E115" s="31"/>
      <c r="F115" s="23" t="str">
        <f>F9</f>
        <v>Komárno</v>
      </c>
      <c r="G115" s="31"/>
      <c r="H115" s="31"/>
      <c r="I115" s="31"/>
      <c r="J115" s="31"/>
      <c r="K115" s="25" t="s">
        <v>23</v>
      </c>
      <c r="L115" s="31"/>
      <c r="M115" s="222" t="str">
        <f>IF(O9="","",O9)</f>
        <v>09.10.2020</v>
      </c>
      <c r="N115" s="195"/>
      <c r="O115" s="195"/>
      <c r="P115" s="195"/>
      <c r="Q115" s="31"/>
      <c r="R115" s="32"/>
    </row>
    <row r="116" spans="2:18" s="1" customFormat="1" ht="6.75" customHeight="1">
      <c r="B116" s="30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2"/>
    </row>
    <row r="117" spans="2:18" s="1" customFormat="1" ht="15">
      <c r="B117" s="30"/>
      <c r="C117" s="25" t="s">
        <v>25</v>
      </c>
      <c r="D117" s="31"/>
      <c r="E117" s="31"/>
      <c r="F117" s="23" t="str">
        <f>E12</f>
        <v>SAM – SHIPBUILDING AND MACHINERY, a.s. </v>
      </c>
      <c r="G117" s="31"/>
      <c r="H117" s="31"/>
      <c r="I117" s="31"/>
      <c r="J117" s="31"/>
      <c r="K117" s="25" t="s">
        <v>31</v>
      </c>
      <c r="L117" s="31"/>
      <c r="M117" s="181" t="str">
        <f>E18</f>
        <v>INTECH, spol. s r.o., Vlčie Hrdlo, 824 12 Bratisla</v>
      </c>
      <c r="N117" s="195"/>
      <c r="O117" s="195"/>
      <c r="P117" s="195"/>
      <c r="Q117" s="195"/>
      <c r="R117" s="32"/>
    </row>
    <row r="118" spans="2:18" s="1" customFormat="1" ht="14.25" customHeight="1">
      <c r="B118" s="30"/>
      <c r="C118" s="25" t="s">
        <v>29</v>
      </c>
      <c r="D118" s="31"/>
      <c r="E118" s="31"/>
      <c r="F118" s="23" t="str">
        <f>IF(E15="","",E15)</f>
        <v> </v>
      </c>
      <c r="G118" s="31"/>
      <c r="H118" s="31"/>
      <c r="I118" s="31"/>
      <c r="J118" s="31"/>
      <c r="K118" s="25" t="s">
        <v>34</v>
      </c>
      <c r="L118" s="31"/>
      <c r="M118" s="181" t="str">
        <f>E21</f>
        <v> </v>
      </c>
      <c r="N118" s="195"/>
      <c r="O118" s="195"/>
      <c r="P118" s="195"/>
      <c r="Q118" s="195"/>
      <c r="R118" s="32"/>
    </row>
    <row r="119" spans="2:18" s="1" customFormat="1" ht="9.75" customHeight="1">
      <c r="B119" s="30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2"/>
    </row>
    <row r="120" spans="2:27" s="8" customFormat="1" ht="29.25" customHeight="1">
      <c r="B120" s="138"/>
      <c r="C120" s="139" t="s">
        <v>134</v>
      </c>
      <c r="D120" s="140" t="s">
        <v>135</v>
      </c>
      <c r="E120" s="140" t="s">
        <v>58</v>
      </c>
      <c r="F120" s="231" t="s">
        <v>136</v>
      </c>
      <c r="G120" s="232"/>
      <c r="H120" s="232"/>
      <c r="I120" s="232"/>
      <c r="J120" s="140" t="s">
        <v>137</v>
      </c>
      <c r="K120" s="140" t="s">
        <v>138</v>
      </c>
      <c r="L120" s="233" t="s">
        <v>139</v>
      </c>
      <c r="M120" s="232"/>
      <c r="N120" s="231" t="s">
        <v>115</v>
      </c>
      <c r="O120" s="232"/>
      <c r="P120" s="232"/>
      <c r="Q120" s="234"/>
      <c r="R120" s="141"/>
      <c r="T120" s="72" t="s">
        <v>140</v>
      </c>
      <c r="U120" s="73" t="s">
        <v>40</v>
      </c>
      <c r="V120" s="73" t="s">
        <v>141</v>
      </c>
      <c r="W120" s="73" t="s">
        <v>142</v>
      </c>
      <c r="X120" s="73" t="s">
        <v>143</v>
      </c>
      <c r="Y120" s="73" t="s">
        <v>144</v>
      </c>
      <c r="Z120" s="73" t="s">
        <v>145</v>
      </c>
      <c r="AA120" s="74" t="s">
        <v>146</v>
      </c>
    </row>
    <row r="121" spans="2:63" s="1" customFormat="1" ht="29.25" customHeight="1">
      <c r="B121" s="30"/>
      <c r="C121" s="76" t="s">
        <v>112</v>
      </c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248">
        <f>BK121</f>
        <v>0</v>
      </c>
      <c r="O121" s="249"/>
      <c r="P121" s="249"/>
      <c r="Q121" s="249"/>
      <c r="R121" s="32"/>
      <c r="T121" s="75"/>
      <c r="U121" s="46"/>
      <c r="V121" s="46"/>
      <c r="W121" s="142">
        <f>W122+W133+W142</f>
        <v>0</v>
      </c>
      <c r="X121" s="46"/>
      <c r="Y121" s="142">
        <f>Y122+Y133+Y142</f>
        <v>0.00279</v>
      </c>
      <c r="Z121" s="46"/>
      <c r="AA121" s="143">
        <f>AA122+AA133+AA142</f>
        <v>49.391999999999996</v>
      </c>
      <c r="AT121" s="13" t="s">
        <v>75</v>
      </c>
      <c r="AU121" s="13" t="s">
        <v>117</v>
      </c>
      <c r="BK121" s="144">
        <f>BK122+BK133+BK142</f>
        <v>0</v>
      </c>
    </row>
    <row r="122" spans="2:63" s="9" customFormat="1" ht="36.75" customHeight="1">
      <c r="B122" s="145"/>
      <c r="C122" s="146"/>
      <c r="D122" s="147" t="s">
        <v>118</v>
      </c>
      <c r="E122" s="147"/>
      <c r="F122" s="147"/>
      <c r="G122" s="147"/>
      <c r="H122" s="147"/>
      <c r="I122" s="147"/>
      <c r="J122" s="147"/>
      <c r="K122" s="147"/>
      <c r="L122" s="147"/>
      <c r="M122" s="147"/>
      <c r="N122" s="228">
        <f>BK122</f>
        <v>0</v>
      </c>
      <c r="O122" s="225"/>
      <c r="P122" s="225"/>
      <c r="Q122" s="225"/>
      <c r="R122" s="148"/>
      <c r="T122" s="149"/>
      <c r="U122" s="146"/>
      <c r="V122" s="146"/>
      <c r="W122" s="150">
        <f>W123</f>
        <v>0</v>
      </c>
      <c r="X122" s="146"/>
      <c r="Y122" s="150">
        <f>Y123</f>
        <v>0</v>
      </c>
      <c r="Z122" s="146"/>
      <c r="AA122" s="151">
        <f>AA123</f>
        <v>49.391999999999996</v>
      </c>
      <c r="AR122" s="152" t="s">
        <v>81</v>
      </c>
      <c r="AT122" s="153" t="s">
        <v>75</v>
      </c>
      <c r="AU122" s="153" t="s">
        <v>76</v>
      </c>
      <c r="AY122" s="152" t="s">
        <v>147</v>
      </c>
      <c r="BK122" s="154">
        <f>BK123</f>
        <v>0</v>
      </c>
    </row>
    <row r="123" spans="2:63" s="9" customFormat="1" ht="19.5" customHeight="1">
      <c r="B123" s="145"/>
      <c r="C123" s="146"/>
      <c r="D123" s="155" t="s">
        <v>119</v>
      </c>
      <c r="E123" s="155"/>
      <c r="F123" s="155"/>
      <c r="G123" s="155"/>
      <c r="H123" s="155"/>
      <c r="I123" s="155"/>
      <c r="J123" s="155"/>
      <c r="K123" s="155"/>
      <c r="L123" s="155"/>
      <c r="M123" s="155"/>
      <c r="N123" s="250">
        <f>BK123</f>
        <v>0</v>
      </c>
      <c r="O123" s="251"/>
      <c r="P123" s="251"/>
      <c r="Q123" s="251"/>
      <c r="R123" s="148"/>
      <c r="T123" s="149"/>
      <c r="U123" s="146"/>
      <c r="V123" s="146"/>
      <c r="W123" s="150">
        <f>SUM(W124:W132)</f>
        <v>0</v>
      </c>
      <c r="X123" s="146"/>
      <c r="Y123" s="150">
        <f>SUM(Y124:Y132)</f>
        <v>0</v>
      </c>
      <c r="Z123" s="146"/>
      <c r="AA123" s="151">
        <f>SUM(AA124:AA132)</f>
        <v>49.391999999999996</v>
      </c>
      <c r="AR123" s="152" t="s">
        <v>81</v>
      </c>
      <c r="AT123" s="153" t="s">
        <v>75</v>
      </c>
      <c r="AU123" s="153" t="s">
        <v>81</v>
      </c>
      <c r="AY123" s="152" t="s">
        <v>147</v>
      </c>
      <c r="BK123" s="154">
        <f>SUM(BK124:BK132)</f>
        <v>0</v>
      </c>
    </row>
    <row r="124" spans="2:65" s="1" customFormat="1" ht="44.25" customHeight="1">
      <c r="B124" s="126"/>
      <c r="C124" s="156" t="s">
        <v>81</v>
      </c>
      <c r="D124" s="156" t="s">
        <v>148</v>
      </c>
      <c r="E124" s="157" t="s">
        <v>149</v>
      </c>
      <c r="F124" s="235" t="s">
        <v>150</v>
      </c>
      <c r="G124" s="236"/>
      <c r="H124" s="236"/>
      <c r="I124" s="236"/>
      <c r="J124" s="158" t="s">
        <v>151</v>
      </c>
      <c r="K124" s="159">
        <v>2744</v>
      </c>
      <c r="L124" s="237">
        <v>0</v>
      </c>
      <c r="M124" s="236"/>
      <c r="N124" s="238">
        <f aca="true" t="shared" si="5" ref="N124:N132">ROUND(L124*K124,2)</f>
        <v>0</v>
      </c>
      <c r="O124" s="236"/>
      <c r="P124" s="236"/>
      <c r="Q124" s="236"/>
      <c r="R124" s="128"/>
      <c r="T124" s="160" t="s">
        <v>19</v>
      </c>
      <c r="U124" s="39" t="s">
        <v>43</v>
      </c>
      <c r="V124" s="31"/>
      <c r="W124" s="161">
        <f aca="true" t="shared" si="6" ref="W124:W132">V124*K124</f>
        <v>0</v>
      </c>
      <c r="X124" s="161">
        <v>0</v>
      </c>
      <c r="Y124" s="161">
        <f aca="true" t="shared" si="7" ref="Y124:Y132">X124*K124</f>
        <v>0</v>
      </c>
      <c r="Z124" s="161">
        <v>0.018</v>
      </c>
      <c r="AA124" s="162">
        <f aca="true" t="shared" si="8" ref="AA124:AA132">Z124*K124</f>
        <v>49.391999999999996</v>
      </c>
      <c r="AR124" s="13" t="s">
        <v>152</v>
      </c>
      <c r="AT124" s="13" t="s">
        <v>148</v>
      </c>
      <c r="AU124" s="13" t="s">
        <v>84</v>
      </c>
      <c r="AY124" s="13" t="s">
        <v>147</v>
      </c>
      <c r="BE124" s="101">
        <f aca="true" t="shared" si="9" ref="BE124:BE132">IF(U124="základná",N124,0)</f>
        <v>0</v>
      </c>
      <c r="BF124" s="101">
        <f aca="true" t="shared" si="10" ref="BF124:BF132">IF(U124="znížená",N124,0)</f>
        <v>0</v>
      </c>
      <c r="BG124" s="101">
        <f aca="true" t="shared" si="11" ref="BG124:BG132">IF(U124="zákl. prenesená",N124,0)</f>
        <v>0</v>
      </c>
      <c r="BH124" s="101">
        <f aca="true" t="shared" si="12" ref="BH124:BH132">IF(U124="zníž. prenesená",N124,0)</f>
        <v>0</v>
      </c>
      <c r="BI124" s="101">
        <f aca="true" t="shared" si="13" ref="BI124:BI132">IF(U124="nulová",N124,0)</f>
        <v>0</v>
      </c>
      <c r="BJ124" s="13" t="s">
        <v>84</v>
      </c>
      <c r="BK124" s="101">
        <f aca="true" t="shared" si="14" ref="BK124:BK132">ROUND(L124*K124,2)</f>
        <v>0</v>
      </c>
      <c r="BL124" s="13" t="s">
        <v>152</v>
      </c>
      <c r="BM124" s="13" t="s">
        <v>253</v>
      </c>
    </row>
    <row r="125" spans="2:65" s="1" customFormat="1" ht="31.5" customHeight="1">
      <c r="B125" s="126"/>
      <c r="C125" s="156" t="s">
        <v>84</v>
      </c>
      <c r="D125" s="156" t="s">
        <v>148</v>
      </c>
      <c r="E125" s="157" t="s">
        <v>154</v>
      </c>
      <c r="F125" s="235" t="s">
        <v>155</v>
      </c>
      <c r="G125" s="236"/>
      <c r="H125" s="236"/>
      <c r="I125" s="236"/>
      <c r="J125" s="158" t="s">
        <v>156</v>
      </c>
      <c r="K125" s="159">
        <v>49.392</v>
      </c>
      <c r="L125" s="237">
        <v>0</v>
      </c>
      <c r="M125" s="236"/>
      <c r="N125" s="238">
        <f t="shared" si="5"/>
        <v>0</v>
      </c>
      <c r="O125" s="236"/>
      <c r="P125" s="236"/>
      <c r="Q125" s="236"/>
      <c r="R125" s="128"/>
      <c r="T125" s="160" t="s">
        <v>19</v>
      </c>
      <c r="U125" s="39" t="s">
        <v>43</v>
      </c>
      <c r="V125" s="31"/>
      <c r="W125" s="161">
        <f t="shared" si="6"/>
        <v>0</v>
      </c>
      <c r="X125" s="161">
        <v>0</v>
      </c>
      <c r="Y125" s="161">
        <f t="shared" si="7"/>
        <v>0</v>
      </c>
      <c r="Z125" s="161">
        <v>0</v>
      </c>
      <c r="AA125" s="162">
        <f t="shared" si="8"/>
        <v>0</v>
      </c>
      <c r="AR125" s="13" t="s">
        <v>90</v>
      </c>
      <c r="AT125" s="13" t="s">
        <v>148</v>
      </c>
      <c r="AU125" s="13" t="s">
        <v>84</v>
      </c>
      <c r="AY125" s="13" t="s">
        <v>147</v>
      </c>
      <c r="BE125" s="101">
        <f t="shared" si="9"/>
        <v>0</v>
      </c>
      <c r="BF125" s="101">
        <f t="shared" si="10"/>
        <v>0</v>
      </c>
      <c r="BG125" s="101">
        <f t="shared" si="11"/>
        <v>0</v>
      </c>
      <c r="BH125" s="101">
        <f t="shared" si="12"/>
        <v>0</v>
      </c>
      <c r="BI125" s="101">
        <f t="shared" si="13"/>
        <v>0</v>
      </c>
      <c r="BJ125" s="13" t="s">
        <v>84</v>
      </c>
      <c r="BK125" s="101">
        <f t="shared" si="14"/>
        <v>0</v>
      </c>
      <c r="BL125" s="13" t="s">
        <v>90</v>
      </c>
      <c r="BM125" s="13" t="s">
        <v>254</v>
      </c>
    </row>
    <row r="126" spans="2:65" s="1" customFormat="1" ht="31.5" customHeight="1">
      <c r="B126" s="126"/>
      <c r="C126" s="156" t="s">
        <v>87</v>
      </c>
      <c r="D126" s="156" t="s">
        <v>148</v>
      </c>
      <c r="E126" s="157" t="s">
        <v>158</v>
      </c>
      <c r="F126" s="235" t="s">
        <v>159</v>
      </c>
      <c r="G126" s="236"/>
      <c r="H126" s="236"/>
      <c r="I126" s="236"/>
      <c r="J126" s="158" t="s">
        <v>156</v>
      </c>
      <c r="K126" s="159">
        <v>49.392</v>
      </c>
      <c r="L126" s="237">
        <v>0</v>
      </c>
      <c r="M126" s="236"/>
      <c r="N126" s="238">
        <f t="shared" si="5"/>
        <v>0</v>
      </c>
      <c r="O126" s="236"/>
      <c r="P126" s="236"/>
      <c r="Q126" s="236"/>
      <c r="R126" s="128"/>
      <c r="T126" s="160" t="s">
        <v>19</v>
      </c>
      <c r="U126" s="39" t="s">
        <v>43</v>
      </c>
      <c r="V126" s="31"/>
      <c r="W126" s="161">
        <f t="shared" si="6"/>
        <v>0</v>
      </c>
      <c r="X126" s="161">
        <v>0</v>
      </c>
      <c r="Y126" s="161">
        <f t="shared" si="7"/>
        <v>0</v>
      </c>
      <c r="Z126" s="161">
        <v>0</v>
      </c>
      <c r="AA126" s="162">
        <f t="shared" si="8"/>
        <v>0</v>
      </c>
      <c r="AR126" s="13" t="s">
        <v>90</v>
      </c>
      <c r="AT126" s="13" t="s">
        <v>148</v>
      </c>
      <c r="AU126" s="13" t="s">
        <v>84</v>
      </c>
      <c r="AY126" s="13" t="s">
        <v>147</v>
      </c>
      <c r="BE126" s="101">
        <f t="shared" si="9"/>
        <v>0</v>
      </c>
      <c r="BF126" s="101">
        <f t="shared" si="10"/>
        <v>0</v>
      </c>
      <c r="BG126" s="101">
        <f t="shared" si="11"/>
        <v>0</v>
      </c>
      <c r="BH126" s="101">
        <f t="shared" si="12"/>
        <v>0</v>
      </c>
      <c r="BI126" s="101">
        <f t="shared" si="13"/>
        <v>0</v>
      </c>
      <c r="BJ126" s="13" t="s">
        <v>84</v>
      </c>
      <c r="BK126" s="101">
        <f t="shared" si="14"/>
        <v>0</v>
      </c>
      <c r="BL126" s="13" t="s">
        <v>90</v>
      </c>
      <c r="BM126" s="13" t="s">
        <v>255</v>
      </c>
    </row>
    <row r="127" spans="2:65" s="1" customFormat="1" ht="31.5" customHeight="1">
      <c r="B127" s="126"/>
      <c r="C127" s="156" t="s">
        <v>90</v>
      </c>
      <c r="D127" s="156" t="s">
        <v>148</v>
      </c>
      <c r="E127" s="157" t="s">
        <v>161</v>
      </c>
      <c r="F127" s="235" t="s">
        <v>162</v>
      </c>
      <c r="G127" s="236"/>
      <c r="H127" s="236"/>
      <c r="I127" s="236"/>
      <c r="J127" s="158" t="s">
        <v>156</v>
      </c>
      <c r="K127" s="159">
        <v>49.392</v>
      </c>
      <c r="L127" s="237">
        <v>0</v>
      </c>
      <c r="M127" s="236"/>
      <c r="N127" s="238">
        <f t="shared" si="5"/>
        <v>0</v>
      </c>
      <c r="O127" s="236"/>
      <c r="P127" s="236"/>
      <c r="Q127" s="236"/>
      <c r="R127" s="128"/>
      <c r="T127" s="160" t="s">
        <v>19</v>
      </c>
      <c r="U127" s="39" t="s">
        <v>43</v>
      </c>
      <c r="V127" s="31"/>
      <c r="W127" s="161">
        <f t="shared" si="6"/>
        <v>0</v>
      </c>
      <c r="X127" s="161">
        <v>0</v>
      </c>
      <c r="Y127" s="161">
        <f t="shared" si="7"/>
        <v>0</v>
      </c>
      <c r="Z127" s="161">
        <v>0</v>
      </c>
      <c r="AA127" s="162">
        <f t="shared" si="8"/>
        <v>0</v>
      </c>
      <c r="AR127" s="13" t="s">
        <v>90</v>
      </c>
      <c r="AT127" s="13" t="s">
        <v>148</v>
      </c>
      <c r="AU127" s="13" t="s">
        <v>84</v>
      </c>
      <c r="AY127" s="13" t="s">
        <v>147</v>
      </c>
      <c r="BE127" s="101">
        <f t="shared" si="9"/>
        <v>0</v>
      </c>
      <c r="BF127" s="101">
        <f t="shared" si="10"/>
        <v>0</v>
      </c>
      <c r="BG127" s="101">
        <f t="shared" si="11"/>
        <v>0</v>
      </c>
      <c r="BH127" s="101">
        <f t="shared" si="12"/>
        <v>0</v>
      </c>
      <c r="BI127" s="101">
        <f t="shared" si="13"/>
        <v>0</v>
      </c>
      <c r="BJ127" s="13" t="s">
        <v>84</v>
      </c>
      <c r="BK127" s="101">
        <f t="shared" si="14"/>
        <v>0</v>
      </c>
      <c r="BL127" s="13" t="s">
        <v>90</v>
      </c>
      <c r="BM127" s="13" t="s">
        <v>256</v>
      </c>
    </row>
    <row r="128" spans="2:65" s="1" customFormat="1" ht="31.5" customHeight="1">
      <c r="B128" s="126"/>
      <c r="C128" s="156" t="s">
        <v>93</v>
      </c>
      <c r="D128" s="156" t="s">
        <v>148</v>
      </c>
      <c r="E128" s="157" t="s">
        <v>164</v>
      </c>
      <c r="F128" s="235" t="s">
        <v>165</v>
      </c>
      <c r="G128" s="236"/>
      <c r="H128" s="236"/>
      <c r="I128" s="236"/>
      <c r="J128" s="158" t="s">
        <v>156</v>
      </c>
      <c r="K128" s="159">
        <v>1234.8</v>
      </c>
      <c r="L128" s="237">
        <v>0</v>
      </c>
      <c r="M128" s="236"/>
      <c r="N128" s="238">
        <f t="shared" si="5"/>
        <v>0</v>
      </c>
      <c r="O128" s="236"/>
      <c r="P128" s="236"/>
      <c r="Q128" s="236"/>
      <c r="R128" s="128"/>
      <c r="T128" s="160" t="s">
        <v>19</v>
      </c>
      <c r="U128" s="39" t="s">
        <v>43</v>
      </c>
      <c r="V128" s="31"/>
      <c r="W128" s="161">
        <f t="shared" si="6"/>
        <v>0</v>
      </c>
      <c r="X128" s="161">
        <v>0</v>
      </c>
      <c r="Y128" s="161">
        <f t="shared" si="7"/>
        <v>0</v>
      </c>
      <c r="Z128" s="161">
        <v>0</v>
      </c>
      <c r="AA128" s="162">
        <f t="shared" si="8"/>
        <v>0</v>
      </c>
      <c r="AR128" s="13" t="s">
        <v>90</v>
      </c>
      <c r="AT128" s="13" t="s">
        <v>148</v>
      </c>
      <c r="AU128" s="13" t="s">
        <v>84</v>
      </c>
      <c r="AY128" s="13" t="s">
        <v>147</v>
      </c>
      <c r="BE128" s="101">
        <f t="shared" si="9"/>
        <v>0</v>
      </c>
      <c r="BF128" s="101">
        <f t="shared" si="10"/>
        <v>0</v>
      </c>
      <c r="BG128" s="101">
        <f t="shared" si="11"/>
        <v>0</v>
      </c>
      <c r="BH128" s="101">
        <f t="shared" si="12"/>
        <v>0</v>
      </c>
      <c r="BI128" s="101">
        <f t="shared" si="13"/>
        <v>0</v>
      </c>
      <c r="BJ128" s="13" t="s">
        <v>84</v>
      </c>
      <c r="BK128" s="101">
        <f t="shared" si="14"/>
        <v>0</v>
      </c>
      <c r="BL128" s="13" t="s">
        <v>90</v>
      </c>
      <c r="BM128" s="13" t="s">
        <v>257</v>
      </c>
    </row>
    <row r="129" spans="2:65" s="1" customFormat="1" ht="31.5" customHeight="1">
      <c r="B129" s="126"/>
      <c r="C129" s="156" t="s">
        <v>96</v>
      </c>
      <c r="D129" s="156" t="s">
        <v>148</v>
      </c>
      <c r="E129" s="157" t="s">
        <v>167</v>
      </c>
      <c r="F129" s="235" t="s">
        <v>168</v>
      </c>
      <c r="G129" s="236"/>
      <c r="H129" s="236"/>
      <c r="I129" s="236"/>
      <c r="J129" s="158" t="s">
        <v>156</v>
      </c>
      <c r="K129" s="159">
        <v>49.392</v>
      </c>
      <c r="L129" s="237">
        <v>0</v>
      </c>
      <c r="M129" s="236"/>
      <c r="N129" s="238">
        <f t="shared" si="5"/>
        <v>0</v>
      </c>
      <c r="O129" s="236"/>
      <c r="P129" s="236"/>
      <c r="Q129" s="236"/>
      <c r="R129" s="128"/>
      <c r="T129" s="160" t="s">
        <v>19</v>
      </c>
      <c r="U129" s="39" t="s">
        <v>43</v>
      </c>
      <c r="V129" s="31"/>
      <c r="W129" s="161">
        <f t="shared" si="6"/>
        <v>0</v>
      </c>
      <c r="X129" s="161">
        <v>0</v>
      </c>
      <c r="Y129" s="161">
        <f t="shared" si="7"/>
        <v>0</v>
      </c>
      <c r="Z129" s="161">
        <v>0</v>
      </c>
      <c r="AA129" s="162">
        <f t="shared" si="8"/>
        <v>0</v>
      </c>
      <c r="AR129" s="13" t="s">
        <v>90</v>
      </c>
      <c r="AT129" s="13" t="s">
        <v>148</v>
      </c>
      <c r="AU129" s="13" t="s">
        <v>84</v>
      </c>
      <c r="AY129" s="13" t="s">
        <v>147</v>
      </c>
      <c r="BE129" s="101">
        <f t="shared" si="9"/>
        <v>0</v>
      </c>
      <c r="BF129" s="101">
        <f t="shared" si="10"/>
        <v>0</v>
      </c>
      <c r="BG129" s="101">
        <f t="shared" si="11"/>
        <v>0</v>
      </c>
      <c r="BH129" s="101">
        <f t="shared" si="12"/>
        <v>0</v>
      </c>
      <c r="BI129" s="101">
        <f t="shared" si="13"/>
        <v>0</v>
      </c>
      <c r="BJ129" s="13" t="s">
        <v>84</v>
      </c>
      <c r="BK129" s="101">
        <f t="shared" si="14"/>
        <v>0</v>
      </c>
      <c r="BL129" s="13" t="s">
        <v>90</v>
      </c>
      <c r="BM129" s="13" t="s">
        <v>258</v>
      </c>
    </row>
    <row r="130" spans="2:65" s="1" customFormat="1" ht="31.5" customHeight="1">
      <c r="B130" s="126"/>
      <c r="C130" s="156" t="s">
        <v>170</v>
      </c>
      <c r="D130" s="156" t="s">
        <v>148</v>
      </c>
      <c r="E130" s="157" t="s">
        <v>171</v>
      </c>
      <c r="F130" s="235" t="s">
        <v>172</v>
      </c>
      <c r="G130" s="236"/>
      <c r="H130" s="236"/>
      <c r="I130" s="236"/>
      <c r="J130" s="158" t="s">
        <v>156</v>
      </c>
      <c r="K130" s="159">
        <v>49.392</v>
      </c>
      <c r="L130" s="237">
        <v>0</v>
      </c>
      <c r="M130" s="236"/>
      <c r="N130" s="238">
        <f t="shared" si="5"/>
        <v>0</v>
      </c>
      <c r="O130" s="236"/>
      <c r="P130" s="236"/>
      <c r="Q130" s="236"/>
      <c r="R130" s="128"/>
      <c r="T130" s="160" t="s">
        <v>19</v>
      </c>
      <c r="U130" s="39" t="s">
        <v>43</v>
      </c>
      <c r="V130" s="31"/>
      <c r="W130" s="161">
        <f t="shared" si="6"/>
        <v>0</v>
      </c>
      <c r="X130" s="161">
        <v>0</v>
      </c>
      <c r="Y130" s="161">
        <f t="shared" si="7"/>
        <v>0</v>
      </c>
      <c r="Z130" s="161">
        <v>0</v>
      </c>
      <c r="AA130" s="162">
        <f t="shared" si="8"/>
        <v>0</v>
      </c>
      <c r="AR130" s="13" t="s">
        <v>90</v>
      </c>
      <c r="AT130" s="13" t="s">
        <v>148</v>
      </c>
      <c r="AU130" s="13" t="s">
        <v>84</v>
      </c>
      <c r="AY130" s="13" t="s">
        <v>147</v>
      </c>
      <c r="BE130" s="101">
        <f t="shared" si="9"/>
        <v>0</v>
      </c>
      <c r="BF130" s="101">
        <f t="shared" si="10"/>
        <v>0</v>
      </c>
      <c r="BG130" s="101">
        <f t="shared" si="11"/>
        <v>0</v>
      </c>
      <c r="BH130" s="101">
        <f t="shared" si="12"/>
        <v>0</v>
      </c>
      <c r="BI130" s="101">
        <f t="shared" si="13"/>
        <v>0</v>
      </c>
      <c r="BJ130" s="13" t="s">
        <v>84</v>
      </c>
      <c r="BK130" s="101">
        <f t="shared" si="14"/>
        <v>0</v>
      </c>
      <c r="BL130" s="13" t="s">
        <v>90</v>
      </c>
      <c r="BM130" s="13" t="s">
        <v>259</v>
      </c>
    </row>
    <row r="131" spans="2:65" s="1" customFormat="1" ht="31.5" customHeight="1">
      <c r="B131" s="126"/>
      <c r="C131" s="156" t="s">
        <v>174</v>
      </c>
      <c r="D131" s="156" t="s">
        <v>148</v>
      </c>
      <c r="E131" s="157" t="s">
        <v>175</v>
      </c>
      <c r="F131" s="235" t="s">
        <v>176</v>
      </c>
      <c r="G131" s="236"/>
      <c r="H131" s="236"/>
      <c r="I131" s="236"/>
      <c r="J131" s="158" t="s">
        <v>156</v>
      </c>
      <c r="K131" s="159">
        <v>49.392</v>
      </c>
      <c r="L131" s="237">
        <v>0</v>
      </c>
      <c r="M131" s="236"/>
      <c r="N131" s="238">
        <f t="shared" si="5"/>
        <v>0</v>
      </c>
      <c r="O131" s="236"/>
      <c r="P131" s="236"/>
      <c r="Q131" s="236"/>
      <c r="R131" s="128"/>
      <c r="T131" s="160" t="s">
        <v>19</v>
      </c>
      <c r="U131" s="39" t="s">
        <v>43</v>
      </c>
      <c r="V131" s="31"/>
      <c r="W131" s="161">
        <f t="shared" si="6"/>
        <v>0</v>
      </c>
      <c r="X131" s="161">
        <v>0</v>
      </c>
      <c r="Y131" s="161">
        <f t="shared" si="7"/>
        <v>0</v>
      </c>
      <c r="Z131" s="161">
        <v>0</v>
      </c>
      <c r="AA131" s="162">
        <f t="shared" si="8"/>
        <v>0</v>
      </c>
      <c r="AR131" s="13" t="s">
        <v>90</v>
      </c>
      <c r="AT131" s="13" t="s">
        <v>148</v>
      </c>
      <c r="AU131" s="13" t="s">
        <v>84</v>
      </c>
      <c r="AY131" s="13" t="s">
        <v>147</v>
      </c>
      <c r="BE131" s="101">
        <f t="shared" si="9"/>
        <v>0</v>
      </c>
      <c r="BF131" s="101">
        <f t="shared" si="10"/>
        <v>0</v>
      </c>
      <c r="BG131" s="101">
        <f t="shared" si="11"/>
        <v>0</v>
      </c>
      <c r="BH131" s="101">
        <f t="shared" si="12"/>
        <v>0</v>
      </c>
      <c r="BI131" s="101">
        <f t="shared" si="13"/>
        <v>0</v>
      </c>
      <c r="BJ131" s="13" t="s">
        <v>84</v>
      </c>
      <c r="BK131" s="101">
        <f t="shared" si="14"/>
        <v>0</v>
      </c>
      <c r="BL131" s="13" t="s">
        <v>90</v>
      </c>
      <c r="BM131" s="13" t="s">
        <v>260</v>
      </c>
    </row>
    <row r="132" spans="2:65" s="1" customFormat="1" ht="31.5" customHeight="1">
      <c r="B132" s="126"/>
      <c r="C132" s="156" t="s">
        <v>178</v>
      </c>
      <c r="D132" s="156" t="s">
        <v>148</v>
      </c>
      <c r="E132" s="157" t="s">
        <v>179</v>
      </c>
      <c r="F132" s="235" t="s">
        <v>180</v>
      </c>
      <c r="G132" s="236"/>
      <c r="H132" s="236"/>
      <c r="I132" s="236"/>
      <c r="J132" s="158" t="s">
        <v>156</v>
      </c>
      <c r="K132" s="159">
        <v>49.392</v>
      </c>
      <c r="L132" s="237">
        <v>0</v>
      </c>
      <c r="M132" s="236"/>
      <c r="N132" s="238">
        <f t="shared" si="5"/>
        <v>0</v>
      </c>
      <c r="O132" s="236"/>
      <c r="P132" s="236"/>
      <c r="Q132" s="236"/>
      <c r="R132" s="128"/>
      <c r="T132" s="160" t="s">
        <v>19</v>
      </c>
      <c r="U132" s="39" t="s">
        <v>43</v>
      </c>
      <c r="V132" s="31"/>
      <c r="W132" s="161">
        <f t="shared" si="6"/>
        <v>0</v>
      </c>
      <c r="X132" s="161">
        <v>0</v>
      </c>
      <c r="Y132" s="161">
        <f t="shared" si="7"/>
        <v>0</v>
      </c>
      <c r="Z132" s="161">
        <v>0</v>
      </c>
      <c r="AA132" s="162">
        <f t="shared" si="8"/>
        <v>0</v>
      </c>
      <c r="AR132" s="13" t="s">
        <v>90</v>
      </c>
      <c r="AT132" s="13" t="s">
        <v>148</v>
      </c>
      <c r="AU132" s="13" t="s">
        <v>84</v>
      </c>
      <c r="AY132" s="13" t="s">
        <v>147</v>
      </c>
      <c r="BE132" s="101">
        <f t="shared" si="9"/>
        <v>0</v>
      </c>
      <c r="BF132" s="101">
        <f t="shared" si="10"/>
        <v>0</v>
      </c>
      <c r="BG132" s="101">
        <f t="shared" si="11"/>
        <v>0</v>
      </c>
      <c r="BH132" s="101">
        <f t="shared" si="12"/>
        <v>0</v>
      </c>
      <c r="BI132" s="101">
        <f t="shared" si="13"/>
        <v>0</v>
      </c>
      <c r="BJ132" s="13" t="s">
        <v>84</v>
      </c>
      <c r="BK132" s="101">
        <f t="shared" si="14"/>
        <v>0</v>
      </c>
      <c r="BL132" s="13" t="s">
        <v>90</v>
      </c>
      <c r="BM132" s="13" t="s">
        <v>261</v>
      </c>
    </row>
    <row r="133" spans="2:63" s="9" customFormat="1" ht="36.75" customHeight="1">
      <c r="B133" s="145"/>
      <c r="C133" s="146"/>
      <c r="D133" s="147" t="s">
        <v>120</v>
      </c>
      <c r="E133" s="147"/>
      <c r="F133" s="147"/>
      <c r="G133" s="147"/>
      <c r="H133" s="147"/>
      <c r="I133" s="147"/>
      <c r="J133" s="147"/>
      <c r="K133" s="147"/>
      <c r="L133" s="147"/>
      <c r="M133" s="147"/>
      <c r="N133" s="252">
        <f>BK133</f>
        <v>0</v>
      </c>
      <c r="O133" s="253"/>
      <c r="P133" s="253"/>
      <c r="Q133" s="253"/>
      <c r="R133" s="148"/>
      <c r="T133" s="149"/>
      <c r="U133" s="146"/>
      <c r="V133" s="146"/>
      <c r="W133" s="150">
        <f>W134</f>
        <v>0</v>
      </c>
      <c r="X133" s="146"/>
      <c r="Y133" s="150">
        <f>Y134</f>
        <v>0.00279</v>
      </c>
      <c r="Z133" s="146"/>
      <c r="AA133" s="151">
        <f>AA134</f>
        <v>0</v>
      </c>
      <c r="AR133" s="152" t="s">
        <v>84</v>
      </c>
      <c r="AT133" s="153" t="s">
        <v>75</v>
      </c>
      <c r="AU133" s="153" t="s">
        <v>76</v>
      </c>
      <c r="AY133" s="152" t="s">
        <v>147</v>
      </c>
      <c r="BK133" s="154">
        <f>BK134</f>
        <v>0</v>
      </c>
    </row>
    <row r="134" spans="2:63" s="9" customFormat="1" ht="19.5" customHeight="1">
      <c r="B134" s="145"/>
      <c r="C134" s="146"/>
      <c r="D134" s="155" t="s">
        <v>121</v>
      </c>
      <c r="E134" s="155"/>
      <c r="F134" s="155"/>
      <c r="G134" s="155"/>
      <c r="H134" s="155"/>
      <c r="I134" s="155"/>
      <c r="J134" s="155"/>
      <c r="K134" s="155"/>
      <c r="L134" s="155"/>
      <c r="M134" s="155"/>
      <c r="N134" s="250">
        <f>BK134</f>
        <v>0</v>
      </c>
      <c r="O134" s="251"/>
      <c r="P134" s="251"/>
      <c r="Q134" s="251"/>
      <c r="R134" s="148"/>
      <c r="T134" s="149"/>
      <c r="U134" s="146"/>
      <c r="V134" s="146"/>
      <c r="W134" s="150">
        <f>W135+SUM(W136:W140)</f>
        <v>0</v>
      </c>
      <c r="X134" s="146"/>
      <c r="Y134" s="150">
        <f>Y135+SUM(Y136:Y140)</f>
        <v>0.00279</v>
      </c>
      <c r="Z134" s="146"/>
      <c r="AA134" s="151">
        <f>AA135+SUM(AA136:AA140)</f>
        <v>0</v>
      </c>
      <c r="AR134" s="152" t="s">
        <v>84</v>
      </c>
      <c r="AT134" s="153" t="s">
        <v>75</v>
      </c>
      <c r="AU134" s="153" t="s">
        <v>81</v>
      </c>
      <c r="AY134" s="152" t="s">
        <v>147</v>
      </c>
      <c r="BK134" s="154">
        <f>BK135+SUM(BK136:BK140)</f>
        <v>0</v>
      </c>
    </row>
    <row r="135" spans="2:65" s="1" customFormat="1" ht="31.5" customHeight="1">
      <c r="B135" s="126"/>
      <c r="C135" s="156" t="s">
        <v>182</v>
      </c>
      <c r="D135" s="156" t="s">
        <v>148</v>
      </c>
      <c r="E135" s="157" t="s">
        <v>183</v>
      </c>
      <c r="F135" s="235" t="s">
        <v>184</v>
      </c>
      <c r="G135" s="236"/>
      <c r="H135" s="236"/>
      <c r="I135" s="236"/>
      <c r="J135" s="158" t="s">
        <v>185</v>
      </c>
      <c r="K135" s="159">
        <v>1</v>
      </c>
      <c r="L135" s="237">
        <v>0</v>
      </c>
      <c r="M135" s="236"/>
      <c r="N135" s="238">
        <f>ROUND(L135*K135,2)</f>
        <v>0</v>
      </c>
      <c r="O135" s="236"/>
      <c r="P135" s="236"/>
      <c r="Q135" s="236"/>
      <c r="R135" s="128"/>
      <c r="T135" s="160" t="s">
        <v>19</v>
      </c>
      <c r="U135" s="39" t="s">
        <v>43</v>
      </c>
      <c r="V135" s="31"/>
      <c r="W135" s="161">
        <f>V135*K135</f>
        <v>0</v>
      </c>
      <c r="X135" s="161">
        <v>0.00183</v>
      </c>
      <c r="Y135" s="161">
        <f>X135*K135</f>
        <v>0.00183</v>
      </c>
      <c r="Z135" s="161">
        <v>0</v>
      </c>
      <c r="AA135" s="162">
        <f>Z135*K135</f>
        <v>0</v>
      </c>
      <c r="AR135" s="13" t="s">
        <v>90</v>
      </c>
      <c r="AT135" s="13" t="s">
        <v>148</v>
      </c>
      <c r="AU135" s="13" t="s">
        <v>84</v>
      </c>
      <c r="AY135" s="13" t="s">
        <v>147</v>
      </c>
      <c r="BE135" s="101">
        <f>IF(U135="základná",N135,0)</f>
        <v>0</v>
      </c>
      <c r="BF135" s="101">
        <f>IF(U135="znížená",N135,0)</f>
        <v>0</v>
      </c>
      <c r="BG135" s="101">
        <f>IF(U135="zákl. prenesená",N135,0)</f>
        <v>0</v>
      </c>
      <c r="BH135" s="101">
        <f>IF(U135="zníž. prenesená",N135,0)</f>
        <v>0</v>
      </c>
      <c r="BI135" s="101">
        <f>IF(U135="nulová",N135,0)</f>
        <v>0</v>
      </c>
      <c r="BJ135" s="13" t="s">
        <v>84</v>
      </c>
      <c r="BK135" s="101">
        <f>ROUND(L135*K135,2)</f>
        <v>0</v>
      </c>
      <c r="BL135" s="13" t="s">
        <v>90</v>
      </c>
      <c r="BM135" s="13" t="s">
        <v>262</v>
      </c>
    </row>
    <row r="136" spans="2:65" s="1" customFormat="1" ht="69.75" customHeight="1">
      <c r="B136" s="126"/>
      <c r="C136" s="156" t="s">
        <v>187</v>
      </c>
      <c r="D136" s="156" t="s">
        <v>148</v>
      </c>
      <c r="E136" s="157" t="s">
        <v>188</v>
      </c>
      <c r="F136" s="235" t="s">
        <v>263</v>
      </c>
      <c r="G136" s="236"/>
      <c r="H136" s="236"/>
      <c r="I136" s="236"/>
      <c r="J136" s="158" t="s">
        <v>190</v>
      </c>
      <c r="K136" s="159">
        <v>1</v>
      </c>
      <c r="L136" s="237">
        <v>0</v>
      </c>
      <c r="M136" s="236"/>
      <c r="N136" s="238">
        <f>ROUND(L136*K136,2)</f>
        <v>0</v>
      </c>
      <c r="O136" s="236"/>
      <c r="P136" s="236"/>
      <c r="Q136" s="236"/>
      <c r="R136" s="128"/>
      <c r="T136" s="160" t="s">
        <v>19</v>
      </c>
      <c r="U136" s="39" t="s">
        <v>43</v>
      </c>
      <c r="V136" s="31"/>
      <c r="W136" s="161">
        <f>V136*K136</f>
        <v>0</v>
      </c>
      <c r="X136" s="161">
        <v>0</v>
      </c>
      <c r="Y136" s="161">
        <f>X136*K136</f>
        <v>0</v>
      </c>
      <c r="Z136" s="161">
        <v>0</v>
      </c>
      <c r="AA136" s="162">
        <f>Z136*K136</f>
        <v>0</v>
      </c>
      <c r="AR136" s="13" t="s">
        <v>152</v>
      </c>
      <c r="AT136" s="13" t="s">
        <v>148</v>
      </c>
      <c r="AU136" s="13" t="s">
        <v>84</v>
      </c>
      <c r="AY136" s="13" t="s">
        <v>147</v>
      </c>
      <c r="BE136" s="101">
        <f>IF(U136="základná",N136,0)</f>
        <v>0</v>
      </c>
      <c r="BF136" s="101">
        <f>IF(U136="znížená",N136,0)</f>
        <v>0</v>
      </c>
      <c r="BG136" s="101">
        <f>IF(U136="zákl. prenesená",N136,0)</f>
        <v>0</v>
      </c>
      <c r="BH136" s="101">
        <f>IF(U136="zníž. prenesená",N136,0)</f>
        <v>0</v>
      </c>
      <c r="BI136" s="101">
        <f>IF(U136="nulová",N136,0)</f>
        <v>0</v>
      </c>
      <c r="BJ136" s="13" t="s">
        <v>84</v>
      </c>
      <c r="BK136" s="101">
        <f>ROUND(L136*K136,2)</f>
        <v>0</v>
      </c>
      <c r="BL136" s="13" t="s">
        <v>152</v>
      </c>
      <c r="BM136" s="13" t="s">
        <v>264</v>
      </c>
    </row>
    <row r="137" spans="2:65" s="1" customFormat="1" ht="69.75" customHeight="1">
      <c r="B137" s="126"/>
      <c r="C137" s="156" t="s">
        <v>192</v>
      </c>
      <c r="D137" s="156" t="s">
        <v>148</v>
      </c>
      <c r="E137" s="157" t="s">
        <v>265</v>
      </c>
      <c r="F137" s="235" t="s">
        <v>266</v>
      </c>
      <c r="G137" s="236"/>
      <c r="H137" s="236"/>
      <c r="I137" s="236"/>
      <c r="J137" s="158" t="s">
        <v>190</v>
      </c>
      <c r="K137" s="159">
        <v>1</v>
      </c>
      <c r="L137" s="237">
        <v>0</v>
      </c>
      <c r="M137" s="236"/>
      <c r="N137" s="238">
        <f>ROUND(L137*K137,2)</f>
        <v>0</v>
      </c>
      <c r="O137" s="236"/>
      <c r="P137" s="236"/>
      <c r="Q137" s="236"/>
      <c r="R137" s="128"/>
      <c r="T137" s="160" t="s">
        <v>19</v>
      </c>
      <c r="U137" s="39" t="s">
        <v>43</v>
      </c>
      <c r="V137" s="31"/>
      <c r="W137" s="161">
        <f>V137*K137</f>
        <v>0</v>
      </c>
      <c r="X137" s="161">
        <v>0</v>
      </c>
      <c r="Y137" s="161">
        <f>X137*K137</f>
        <v>0</v>
      </c>
      <c r="Z137" s="161">
        <v>0</v>
      </c>
      <c r="AA137" s="162">
        <f>Z137*K137</f>
        <v>0</v>
      </c>
      <c r="AR137" s="13" t="s">
        <v>152</v>
      </c>
      <c r="AT137" s="13" t="s">
        <v>148</v>
      </c>
      <c r="AU137" s="13" t="s">
        <v>84</v>
      </c>
      <c r="AY137" s="13" t="s">
        <v>147</v>
      </c>
      <c r="BE137" s="101">
        <f>IF(U137="základná",N137,0)</f>
        <v>0</v>
      </c>
      <c r="BF137" s="101">
        <f>IF(U137="znížená",N137,0)</f>
        <v>0</v>
      </c>
      <c r="BG137" s="101">
        <f>IF(U137="zákl. prenesená",N137,0)</f>
        <v>0</v>
      </c>
      <c r="BH137" s="101">
        <f>IF(U137="zníž. prenesená",N137,0)</f>
        <v>0</v>
      </c>
      <c r="BI137" s="101">
        <f>IF(U137="nulová",N137,0)</f>
        <v>0</v>
      </c>
      <c r="BJ137" s="13" t="s">
        <v>84</v>
      </c>
      <c r="BK137" s="101">
        <f>ROUND(L137*K137,2)</f>
        <v>0</v>
      </c>
      <c r="BL137" s="13" t="s">
        <v>152</v>
      </c>
      <c r="BM137" s="13" t="s">
        <v>267</v>
      </c>
    </row>
    <row r="138" spans="2:65" s="1" customFormat="1" ht="69.75" customHeight="1">
      <c r="B138" s="126"/>
      <c r="C138" s="156" t="s">
        <v>196</v>
      </c>
      <c r="D138" s="156" t="s">
        <v>148</v>
      </c>
      <c r="E138" s="157" t="s">
        <v>268</v>
      </c>
      <c r="F138" s="235" t="s">
        <v>269</v>
      </c>
      <c r="G138" s="236"/>
      <c r="H138" s="236"/>
      <c r="I138" s="236"/>
      <c r="J138" s="158" t="s">
        <v>190</v>
      </c>
      <c r="K138" s="159">
        <v>1</v>
      </c>
      <c r="L138" s="237">
        <v>0</v>
      </c>
      <c r="M138" s="236"/>
      <c r="N138" s="238">
        <f>ROUND(L138*K138,2)</f>
        <v>0</v>
      </c>
      <c r="O138" s="236"/>
      <c r="P138" s="236"/>
      <c r="Q138" s="236"/>
      <c r="R138" s="128"/>
      <c r="T138" s="160" t="s">
        <v>19</v>
      </c>
      <c r="U138" s="39" t="s">
        <v>43</v>
      </c>
      <c r="V138" s="31"/>
      <c r="W138" s="161">
        <f>V138*K138</f>
        <v>0</v>
      </c>
      <c r="X138" s="161">
        <v>0</v>
      </c>
      <c r="Y138" s="161">
        <f>X138*K138</f>
        <v>0</v>
      </c>
      <c r="Z138" s="161">
        <v>0</v>
      </c>
      <c r="AA138" s="162">
        <f>Z138*K138</f>
        <v>0</v>
      </c>
      <c r="AR138" s="13" t="s">
        <v>152</v>
      </c>
      <c r="AT138" s="13" t="s">
        <v>148</v>
      </c>
      <c r="AU138" s="13" t="s">
        <v>84</v>
      </c>
      <c r="AY138" s="13" t="s">
        <v>147</v>
      </c>
      <c r="BE138" s="101">
        <f>IF(U138="základná",N138,0)</f>
        <v>0</v>
      </c>
      <c r="BF138" s="101">
        <f>IF(U138="znížená",N138,0)</f>
        <v>0</v>
      </c>
      <c r="BG138" s="101">
        <f>IF(U138="zákl. prenesená",N138,0)</f>
        <v>0</v>
      </c>
      <c r="BH138" s="101">
        <f>IF(U138="zníž. prenesená",N138,0)</f>
        <v>0</v>
      </c>
      <c r="BI138" s="101">
        <f>IF(U138="nulová",N138,0)</f>
        <v>0</v>
      </c>
      <c r="BJ138" s="13" t="s">
        <v>84</v>
      </c>
      <c r="BK138" s="101">
        <f>ROUND(L138*K138,2)</f>
        <v>0</v>
      </c>
      <c r="BL138" s="13" t="s">
        <v>152</v>
      </c>
      <c r="BM138" s="13" t="s">
        <v>270</v>
      </c>
    </row>
    <row r="139" spans="2:65" s="1" customFormat="1" ht="69.75" customHeight="1">
      <c r="B139" s="126"/>
      <c r="C139" s="156" t="s">
        <v>271</v>
      </c>
      <c r="D139" s="156" t="s">
        <v>148</v>
      </c>
      <c r="E139" s="157" t="s">
        <v>272</v>
      </c>
      <c r="F139" s="235" t="s">
        <v>273</v>
      </c>
      <c r="G139" s="236"/>
      <c r="H139" s="236"/>
      <c r="I139" s="236"/>
      <c r="J139" s="158" t="s">
        <v>185</v>
      </c>
      <c r="K139" s="159">
        <v>1</v>
      </c>
      <c r="L139" s="237">
        <v>0</v>
      </c>
      <c r="M139" s="236"/>
      <c r="N139" s="238">
        <f>ROUND(L139*K139,2)</f>
        <v>0</v>
      </c>
      <c r="O139" s="236"/>
      <c r="P139" s="236"/>
      <c r="Q139" s="236"/>
      <c r="R139" s="128"/>
      <c r="T139" s="160" t="s">
        <v>19</v>
      </c>
      <c r="U139" s="39" t="s">
        <v>43</v>
      </c>
      <c r="V139" s="31"/>
      <c r="W139" s="161">
        <f>V139*K139</f>
        <v>0</v>
      </c>
      <c r="X139" s="161">
        <v>0</v>
      </c>
      <c r="Y139" s="161">
        <f>X139*K139</f>
        <v>0</v>
      </c>
      <c r="Z139" s="161">
        <v>0</v>
      </c>
      <c r="AA139" s="162">
        <f>Z139*K139</f>
        <v>0</v>
      </c>
      <c r="AR139" s="13" t="s">
        <v>152</v>
      </c>
      <c r="AT139" s="13" t="s">
        <v>148</v>
      </c>
      <c r="AU139" s="13" t="s">
        <v>84</v>
      </c>
      <c r="AY139" s="13" t="s">
        <v>147</v>
      </c>
      <c r="BE139" s="101">
        <f>IF(U139="základná",N139,0)</f>
        <v>0</v>
      </c>
      <c r="BF139" s="101">
        <f>IF(U139="znížená",N139,0)</f>
        <v>0</v>
      </c>
      <c r="BG139" s="101">
        <f>IF(U139="zákl. prenesená",N139,0)</f>
        <v>0</v>
      </c>
      <c r="BH139" s="101">
        <f>IF(U139="zníž. prenesená",N139,0)</f>
        <v>0</v>
      </c>
      <c r="BI139" s="101">
        <f>IF(U139="nulová",N139,0)</f>
        <v>0</v>
      </c>
      <c r="BJ139" s="13" t="s">
        <v>84</v>
      </c>
      <c r="BK139" s="101">
        <f>ROUND(L139*K139,2)</f>
        <v>0</v>
      </c>
      <c r="BL139" s="13" t="s">
        <v>152</v>
      </c>
      <c r="BM139" s="13" t="s">
        <v>274</v>
      </c>
    </row>
    <row r="140" spans="2:63" s="9" customFormat="1" ht="21.75" customHeight="1">
      <c r="B140" s="145"/>
      <c r="C140" s="146"/>
      <c r="D140" s="155" t="s">
        <v>219</v>
      </c>
      <c r="E140" s="155"/>
      <c r="F140" s="155"/>
      <c r="G140" s="155"/>
      <c r="H140" s="155"/>
      <c r="I140" s="155"/>
      <c r="J140" s="155"/>
      <c r="K140" s="155"/>
      <c r="L140" s="155"/>
      <c r="M140" s="155"/>
      <c r="N140" s="243">
        <f>BK140</f>
        <v>0</v>
      </c>
      <c r="O140" s="244"/>
      <c r="P140" s="244"/>
      <c r="Q140" s="244"/>
      <c r="R140" s="148"/>
      <c r="T140" s="149"/>
      <c r="U140" s="146"/>
      <c r="V140" s="146"/>
      <c r="W140" s="150">
        <f>W141</f>
        <v>0</v>
      </c>
      <c r="X140" s="146"/>
      <c r="Y140" s="150">
        <f>Y141</f>
        <v>0.00096</v>
      </c>
      <c r="Z140" s="146"/>
      <c r="AA140" s="151">
        <f>AA141</f>
        <v>0</v>
      </c>
      <c r="AR140" s="152" t="s">
        <v>81</v>
      </c>
      <c r="AT140" s="153" t="s">
        <v>75</v>
      </c>
      <c r="AU140" s="153" t="s">
        <v>84</v>
      </c>
      <c r="AY140" s="152" t="s">
        <v>147</v>
      </c>
      <c r="BK140" s="154">
        <f>BK141</f>
        <v>0</v>
      </c>
    </row>
    <row r="141" spans="2:65" s="1" customFormat="1" ht="44.25" customHeight="1">
      <c r="B141" s="126"/>
      <c r="C141" s="156" t="s">
        <v>275</v>
      </c>
      <c r="D141" s="156" t="s">
        <v>148</v>
      </c>
      <c r="E141" s="157" t="s">
        <v>197</v>
      </c>
      <c r="F141" s="235" t="s">
        <v>198</v>
      </c>
      <c r="G141" s="236"/>
      <c r="H141" s="236"/>
      <c r="I141" s="236"/>
      <c r="J141" s="158" t="s">
        <v>185</v>
      </c>
      <c r="K141" s="159">
        <v>1</v>
      </c>
      <c r="L141" s="237">
        <v>0</v>
      </c>
      <c r="M141" s="236"/>
      <c r="N141" s="238">
        <f>ROUND(L141*K141,2)</f>
        <v>0</v>
      </c>
      <c r="O141" s="236"/>
      <c r="P141" s="236"/>
      <c r="Q141" s="236"/>
      <c r="R141" s="128"/>
      <c r="T141" s="160" t="s">
        <v>19</v>
      </c>
      <c r="U141" s="39" t="s">
        <v>43</v>
      </c>
      <c r="V141" s="31"/>
      <c r="W141" s="161">
        <f>V141*K141</f>
        <v>0</v>
      </c>
      <c r="X141" s="161">
        <v>0.00096</v>
      </c>
      <c r="Y141" s="161">
        <f>X141*K141</f>
        <v>0.00096</v>
      </c>
      <c r="Z141" s="161">
        <v>0</v>
      </c>
      <c r="AA141" s="162">
        <f>Z141*K141</f>
        <v>0</v>
      </c>
      <c r="AR141" s="13" t="s">
        <v>90</v>
      </c>
      <c r="AT141" s="13" t="s">
        <v>148</v>
      </c>
      <c r="AU141" s="13" t="s">
        <v>87</v>
      </c>
      <c r="AY141" s="13" t="s">
        <v>147</v>
      </c>
      <c r="BE141" s="101">
        <f>IF(U141="základná",N141,0)</f>
        <v>0</v>
      </c>
      <c r="BF141" s="101">
        <f>IF(U141="znížená",N141,0)</f>
        <v>0</v>
      </c>
      <c r="BG141" s="101">
        <f>IF(U141="zákl. prenesená",N141,0)</f>
        <v>0</v>
      </c>
      <c r="BH141" s="101">
        <f>IF(U141="zníž. prenesená",N141,0)</f>
        <v>0</v>
      </c>
      <c r="BI141" s="101">
        <f>IF(U141="nulová",N141,0)</f>
        <v>0</v>
      </c>
      <c r="BJ141" s="13" t="s">
        <v>84</v>
      </c>
      <c r="BK141" s="101">
        <f>ROUND(L141*K141,2)</f>
        <v>0</v>
      </c>
      <c r="BL141" s="13" t="s">
        <v>90</v>
      </c>
      <c r="BM141" s="13" t="s">
        <v>276</v>
      </c>
    </row>
    <row r="142" spans="2:63" s="1" customFormat="1" ht="49.5" customHeight="1">
      <c r="B142" s="30"/>
      <c r="C142" s="31"/>
      <c r="D142" s="147" t="s">
        <v>200</v>
      </c>
      <c r="E142" s="31"/>
      <c r="F142" s="31"/>
      <c r="G142" s="31"/>
      <c r="H142" s="31"/>
      <c r="I142" s="31"/>
      <c r="J142" s="31"/>
      <c r="K142" s="31"/>
      <c r="L142" s="31"/>
      <c r="M142" s="31"/>
      <c r="N142" s="245">
        <f aca="true" t="shared" si="15" ref="N142:N147">BK142</f>
        <v>0</v>
      </c>
      <c r="O142" s="246"/>
      <c r="P142" s="246"/>
      <c r="Q142" s="246"/>
      <c r="R142" s="32"/>
      <c r="T142" s="69"/>
      <c r="U142" s="31"/>
      <c r="V142" s="31"/>
      <c r="W142" s="31"/>
      <c r="X142" s="31"/>
      <c r="Y142" s="31"/>
      <c r="Z142" s="31"/>
      <c r="AA142" s="70"/>
      <c r="AT142" s="13" t="s">
        <v>75</v>
      </c>
      <c r="AU142" s="13" t="s">
        <v>76</v>
      </c>
      <c r="AY142" s="13" t="s">
        <v>201</v>
      </c>
      <c r="BK142" s="101">
        <f>SUM(BK143:BK147)</f>
        <v>0</v>
      </c>
    </row>
    <row r="143" spans="2:63" s="1" customFormat="1" ht="21.75" customHeight="1">
      <c r="B143" s="30"/>
      <c r="C143" s="163" t="s">
        <v>19</v>
      </c>
      <c r="D143" s="163" t="s">
        <v>148</v>
      </c>
      <c r="E143" s="164" t="s">
        <v>19</v>
      </c>
      <c r="F143" s="241" t="s">
        <v>19</v>
      </c>
      <c r="G143" s="242"/>
      <c r="H143" s="242"/>
      <c r="I143" s="242"/>
      <c r="J143" s="165" t="s">
        <v>19</v>
      </c>
      <c r="K143" s="166"/>
      <c r="L143" s="237"/>
      <c r="M143" s="240"/>
      <c r="N143" s="239">
        <f t="shared" si="15"/>
        <v>0</v>
      </c>
      <c r="O143" s="240"/>
      <c r="P143" s="240"/>
      <c r="Q143" s="240"/>
      <c r="R143" s="32"/>
      <c r="T143" s="160" t="s">
        <v>19</v>
      </c>
      <c r="U143" s="167" t="s">
        <v>43</v>
      </c>
      <c r="V143" s="31"/>
      <c r="W143" s="31"/>
      <c r="X143" s="31"/>
      <c r="Y143" s="31"/>
      <c r="Z143" s="31"/>
      <c r="AA143" s="70"/>
      <c r="AT143" s="13" t="s">
        <v>201</v>
      </c>
      <c r="AU143" s="13" t="s">
        <v>81</v>
      </c>
      <c r="AY143" s="13" t="s">
        <v>201</v>
      </c>
      <c r="BE143" s="101">
        <f>IF(U143="základná",N143,0)</f>
        <v>0</v>
      </c>
      <c r="BF143" s="101">
        <f>IF(U143="znížená",N143,0)</f>
        <v>0</v>
      </c>
      <c r="BG143" s="101">
        <f>IF(U143="zákl. prenesená",N143,0)</f>
        <v>0</v>
      </c>
      <c r="BH143" s="101">
        <f>IF(U143="zníž. prenesená",N143,0)</f>
        <v>0</v>
      </c>
      <c r="BI143" s="101">
        <f>IF(U143="nulová",N143,0)</f>
        <v>0</v>
      </c>
      <c r="BJ143" s="13" t="s">
        <v>84</v>
      </c>
      <c r="BK143" s="101">
        <f>L143*K143</f>
        <v>0</v>
      </c>
    </row>
    <row r="144" spans="2:63" s="1" customFormat="1" ht="21.75" customHeight="1">
      <c r="B144" s="30"/>
      <c r="C144" s="163" t="s">
        <v>19</v>
      </c>
      <c r="D144" s="163" t="s">
        <v>148</v>
      </c>
      <c r="E144" s="164" t="s">
        <v>19</v>
      </c>
      <c r="F144" s="241" t="s">
        <v>19</v>
      </c>
      <c r="G144" s="242"/>
      <c r="H144" s="242"/>
      <c r="I144" s="242"/>
      <c r="J144" s="165" t="s">
        <v>19</v>
      </c>
      <c r="K144" s="166"/>
      <c r="L144" s="237"/>
      <c r="M144" s="240"/>
      <c r="N144" s="239">
        <f t="shared" si="15"/>
        <v>0</v>
      </c>
      <c r="O144" s="240"/>
      <c r="P144" s="240"/>
      <c r="Q144" s="240"/>
      <c r="R144" s="32"/>
      <c r="T144" s="160" t="s">
        <v>19</v>
      </c>
      <c r="U144" s="167" t="s">
        <v>43</v>
      </c>
      <c r="V144" s="31"/>
      <c r="W144" s="31"/>
      <c r="X144" s="31"/>
      <c r="Y144" s="31"/>
      <c r="Z144" s="31"/>
      <c r="AA144" s="70"/>
      <c r="AT144" s="13" t="s">
        <v>201</v>
      </c>
      <c r="AU144" s="13" t="s">
        <v>81</v>
      </c>
      <c r="AY144" s="13" t="s">
        <v>201</v>
      </c>
      <c r="BE144" s="101">
        <f>IF(U144="základná",N144,0)</f>
        <v>0</v>
      </c>
      <c r="BF144" s="101">
        <f>IF(U144="znížená",N144,0)</f>
        <v>0</v>
      </c>
      <c r="BG144" s="101">
        <f>IF(U144="zákl. prenesená",N144,0)</f>
        <v>0</v>
      </c>
      <c r="BH144" s="101">
        <f>IF(U144="zníž. prenesená",N144,0)</f>
        <v>0</v>
      </c>
      <c r="BI144" s="101">
        <f>IF(U144="nulová",N144,0)</f>
        <v>0</v>
      </c>
      <c r="BJ144" s="13" t="s">
        <v>84</v>
      </c>
      <c r="BK144" s="101">
        <f>L144*K144</f>
        <v>0</v>
      </c>
    </row>
    <row r="145" spans="2:63" s="1" customFormat="1" ht="21.75" customHeight="1">
      <c r="B145" s="30"/>
      <c r="C145" s="163" t="s">
        <v>19</v>
      </c>
      <c r="D145" s="163" t="s">
        <v>148</v>
      </c>
      <c r="E145" s="164" t="s">
        <v>19</v>
      </c>
      <c r="F145" s="241" t="s">
        <v>19</v>
      </c>
      <c r="G145" s="242"/>
      <c r="H145" s="242"/>
      <c r="I145" s="242"/>
      <c r="J145" s="165" t="s">
        <v>19</v>
      </c>
      <c r="K145" s="166"/>
      <c r="L145" s="237"/>
      <c r="M145" s="240"/>
      <c r="N145" s="239">
        <f t="shared" si="15"/>
        <v>0</v>
      </c>
      <c r="O145" s="240"/>
      <c r="P145" s="240"/>
      <c r="Q145" s="240"/>
      <c r="R145" s="32"/>
      <c r="T145" s="160" t="s">
        <v>19</v>
      </c>
      <c r="U145" s="167" t="s">
        <v>43</v>
      </c>
      <c r="V145" s="31"/>
      <c r="W145" s="31"/>
      <c r="X145" s="31"/>
      <c r="Y145" s="31"/>
      <c r="Z145" s="31"/>
      <c r="AA145" s="70"/>
      <c r="AT145" s="13" t="s">
        <v>201</v>
      </c>
      <c r="AU145" s="13" t="s">
        <v>81</v>
      </c>
      <c r="AY145" s="13" t="s">
        <v>201</v>
      </c>
      <c r="BE145" s="101">
        <f>IF(U145="základná",N145,0)</f>
        <v>0</v>
      </c>
      <c r="BF145" s="101">
        <f>IF(U145="znížená",N145,0)</f>
        <v>0</v>
      </c>
      <c r="BG145" s="101">
        <f>IF(U145="zákl. prenesená",N145,0)</f>
        <v>0</v>
      </c>
      <c r="BH145" s="101">
        <f>IF(U145="zníž. prenesená",N145,0)</f>
        <v>0</v>
      </c>
      <c r="BI145" s="101">
        <f>IF(U145="nulová",N145,0)</f>
        <v>0</v>
      </c>
      <c r="BJ145" s="13" t="s">
        <v>84</v>
      </c>
      <c r="BK145" s="101">
        <f>L145*K145</f>
        <v>0</v>
      </c>
    </row>
    <row r="146" spans="2:63" s="1" customFormat="1" ht="21.75" customHeight="1">
      <c r="B146" s="30"/>
      <c r="C146" s="163" t="s">
        <v>19</v>
      </c>
      <c r="D146" s="163" t="s">
        <v>148</v>
      </c>
      <c r="E146" s="164" t="s">
        <v>19</v>
      </c>
      <c r="F146" s="241" t="s">
        <v>19</v>
      </c>
      <c r="G146" s="242"/>
      <c r="H146" s="242"/>
      <c r="I146" s="242"/>
      <c r="J146" s="165" t="s">
        <v>19</v>
      </c>
      <c r="K146" s="166"/>
      <c r="L146" s="237"/>
      <c r="M146" s="240"/>
      <c r="N146" s="239">
        <f t="shared" si="15"/>
        <v>0</v>
      </c>
      <c r="O146" s="240"/>
      <c r="P146" s="240"/>
      <c r="Q146" s="240"/>
      <c r="R146" s="32"/>
      <c r="T146" s="160" t="s">
        <v>19</v>
      </c>
      <c r="U146" s="167" t="s">
        <v>43</v>
      </c>
      <c r="V146" s="31"/>
      <c r="W146" s="31"/>
      <c r="X146" s="31"/>
      <c r="Y146" s="31"/>
      <c r="Z146" s="31"/>
      <c r="AA146" s="70"/>
      <c r="AT146" s="13" t="s">
        <v>201</v>
      </c>
      <c r="AU146" s="13" t="s">
        <v>81</v>
      </c>
      <c r="AY146" s="13" t="s">
        <v>201</v>
      </c>
      <c r="BE146" s="101">
        <f>IF(U146="základná",N146,0)</f>
        <v>0</v>
      </c>
      <c r="BF146" s="101">
        <f>IF(U146="znížená",N146,0)</f>
        <v>0</v>
      </c>
      <c r="BG146" s="101">
        <f>IF(U146="zákl. prenesená",N146,0)</f>
        <v>0</v>
      </c>
      <c r="BH146" s="101">
        <f>IF(U146="zníž. prenesená",N146,0)</f>
        <v>0</v>
      </c>
      <c r="BI146" s="101">
        <f>IF(U146="nulová",N146,0)</f>
        <v>0</v>
      </c>
      <c r="BJ146" s="13" t="s">
        <v>84</v>
      </c>
      <c r="BK146" s="101">
        <f>L146*K146</f>
        <v>0</v>
      </c>
    </row>
    <row r="147" spans="2:63" s="1" customFormat="1" ht="21.75" customHeight="1">
      <c r="B147" s="30"/>
      <c r="C147" s="163" t="s">
        <v>19</v>
      </c>
      <c r="D147" s="163" t="s">
        <v>148</v>
      </c>
      <c r="E147" s="164" t="s">
        <v>19</v>
      </c>
      <c r="F147" s="241" t="s">
        <v>19</v>
      </c>
      <c r="G147" s="242"/>
      <c r="H147" s="242"/>
      <c r="I147" s="242"/>
      <c r="J147" s="165" t="s">
        <v>19</v>
      </c>
      <c r="K147" s="166"/>
      <c r="L147" s="237"/>
      <c r="M147" s="240"/>
      <c r="N147" s="239">
        <f t="shared" si="15"/>
        <v>0</v>
      </c>
      <c r="O147" s="240"/>
      <c r="P147" s="240"/>
      <c r="Q147" s="240"/>
      <c r="R147" s="32"/>
      <c r="T147" s="160" t="s">
        <v>19</v>
      </c>
      <c r="U147" s="167" t="s">
        <v>43</v>
      </c>
      <c r="V147" s="51"/>
      <c r="W147" s="51"/>
      <c r="X147" s="51"/>
      <c r="Y147" s="51"/>
      <c r="Z147" s="51"/>
      <c r="AA147" s="53"/>
      <c r="AT147" s="13" t="s">
        <v>201</v>
      </c>
      <c r="AU147" s="13" t="s">
        <v>81</v>
      </c>
      <c r="AY147" s="13" t="s">
        <v>201</v>
      </c>
      <c r="BE147" s="101">
        <f>IF(U147="základná",N147,0)</f>
        <v>0</v>
      </c>
      <c r="BF147" s="101">
        <f>IF(U147="znížená",N147,0)</f>
        <v>0</v>
      </c>
      <c r="BG147" s="101">
        <f>IF(U147="zákl. prenesená",N147,0)</f>
        <v>0</v>
      </c>
      <c r="BH147" s="101">
        <f>IF(U147="zníž. prenesená",N147,0)</f>
        <v>0</v>
      </c>
      <c r="BI147" s="101">
        <f>IF(U147="nulová",N147,0)</f>
        <v>0</v>
      </c>
      <c r="BJ147" s="13" t="s">
        <v>84</v>
      </c>
      <c r="BK147" s="101">
        <f>L147*K147</f>
        <v>0</v>
      </c>
    </row>
    <row r="148" spans="2:18" s="1" customFormat="1" ht="6.75" customHeight="1">
      <c r="B148" s="54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6"/>
    </row>
  </sheetData>
  <sheetProtection password="CC35" sheet="1" objects="1" scenarios="1" formatColumns="0" formatRows="0" sort="0" autoFilter="0"/>
  <mergeCells count="135">
    <mergeCell ref="H1:K1"/>
    <mergeCell ref="S2:AC2"/>
    <mergeCell ref="F147:I147"/>
    <mergeCell ref="L147:M147"/>
    <mergeCell ref="N147:Q147"/>
    <mergeCell ref="N121:Q121"/>
    <mergeCell ref="N122:Q122"/>
    <mergeCell ref="N123:Q123"/>
    <mergeCell ref="N133:Q133"/>
    <mergeCell ref="N134:Q134"/>
    <mergeCell ref="N140:Q140"/>
    <mergeCell ref="N142:Q142"/>
    <mergeCell ref="F145:I145"/>
    <mergeCell ref="L145:M145"/>
    <mergeCell ref="N145:Q145"/>
    <mergeCell ref="F146:I146"/>
    <mergeCell ref="L146:M146"/>
    <mergeCell ref="N146:Q146"/>
    <mergeCell ref="F143:I143"/>
    <mergeCell ref="L143:M143"/>
    <mergeCell ref="N143:Q143"/>
    <mergeCell ref="F144:I144"/>
    <mergeCell ref="L144:M144"/>
    <mergeCell ref="N144:Q144"/>
    <mergeCell ref="F139:I139"/>
    <mergeCell ref="L139:M139"/>
    <mergeCell ref="N139:Q139"/>
    <mergeCell ref="F141:I141"/>
    <mergeCell ref="L141:M141"/>
    <mergeCell ref="N141:Q141"/>
    <mergeCell ref="F137:I137"/>
    <mergeCell ref="L137:M137"/>
    <mergeCell ref="N137:Q137"/>
    <mergeCell ref="F138:I138"/>
    <mergeCell ref="L138:M138"/>
    <mergeCell ref="N138:Q138"/>
    <mergeCell ref="F135:I135"/>
    <mergeCell ref="L135:M135"/>
    <mergeCell ref="N135:Q135"/>
    <mergeCell ref="F136:I136"/>
    <mergeCell ref="L136:M136"/>
    <mergeCell ref="N136:Q136"/>
    <mergeCell ref="F131:I131"/>
    <mergeCell ref="L131:M131"/>
    <mergeCell ref="N131:Q131"/>
    <mergeCell ref="F132:I132"/>
    <mergeCell ref="L132:M132"/>
    <mergeCell ref="N132:Q132"/>
    <mergeCell ref="F129:I129"/>
    <mergeCell ref="L129:M129"/>
    <mergeCell ref="N129:Q129"/>
    <mergeCell ref="F130:I130"/>
    <mergeCell ref="L130:M130"/>
    <mergeCell ref="N130:Q130"/>
    <mergeCell ref="F127:I127"/>
    <mergeCell ref="L127:M127"/>
    <mergeCell ref="N127:Q127"/>
    <mergeCell ref="F128:I128"/>
    <mergeCell ref="L128:M128"/>
    <mergeCell ref="N128:Q128"/>
    <mergeCell ref="F125:I125"/>
    <mergeCell ref="L125:M125"/>
    <mergeCell ref="N125:Q125"/>
    <mergeCell ref="F126:I126"/>
    <mergeCell ref="L126:M126"/>
    <mergeCell ref="N126:Q126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N102:Q102"/>
    <mergeCell ref="L104:Q104"/>
    <mergeCell ref="C110:Q110"/>
    <mergeCell ref="F112:P112"/>
    <mergeCell ref="F113:P113"/>
    <mergeCell ref="M115:P115"/>
    <mergeCell ref="D99:H99"/>
    <mergeCell ref="N99:Q99"/>
    <mergeCell ref="D100:H100"/>
    <mergeCell ref="N100:Q100"/>
    <mergeCell ref="D101:H101"/>
    <mergeCell ref="N101:Q101"/>
    <mergeCell ref="N94:Q94"/>
    <mergeCell ref="N96:Q96"/>
    <mergeCell ref="D97:H97"/>
    <mergeCell ref="N97:Q97"/>
    <mergeCell ref="D98:H98"/>
    <mergeCell ref="N98:Q98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é sú hodnoty K a M." sqref="D143:D148">
      <formula1>"K,M"</formula1>
    </dataValidation>
    <dataValidation type="list" allowBlank="1" showInputMessage="1" showErrorMessage="1" error="Povolené sú hodnoty základná, znížená, nulová." sqref="U143:U148">
      <formula1>"základná,znížená,nulová"</formula1>
    </dataValidation>
  </dataValidation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20" tooltip="Rozpočet" display="3) Rozpočet"/>
    <hyperlink ref="S1:T1" location="'Rekapitulácia stavby'!C2" tooltip="Rekapitulácia stavby" display="Rekapitulácia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4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173"/>
      <c r="B1" s="170"/>
      <c r="C1" s="170"/>
      <c r="D1" s="171" t="s">
        <v>1</v>
      </c>
      <c r="E1" s="170"/>
      <c r="F1" s="172" t="s">
        <v>298</v>
      </c>
      <c r="G1" s="172"/>
      <c r="H1" s="247" t="s">
        <v>299</v>
      </c>
      <c r="I1" s="247"/>
      <c r="J1" s="247"/>
      <c r="K1" s="247"/>
      <c r="L1" s="172" t="s">
        <v>300</v>
      </c>
      <c r="M1" s="170"/>
      <c r="N1" s="170"/>
      <c r="O1" s="171" t="s">
        <v>108</v>
      </c>
      <c r="P1" s="170"/>
      <c r="Q1" s="170"/>
      <c r="R1" s="170"/>
      <c r="S1" s="172" t="s">
        <v>301</v>
      </c>
      <c r="T1" s="172"/>
      <c r="U1" s="173"/>
      <c r="V1" s="173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3:46" ht="36.75" customHeight="1">
      <c r="C2" s="174" t="s">
        <v>5</v>
      </c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S2" s="213" t="s">
        <v>6</v>
      </c>
      <c r="T2" s="175"/>
      <c r="U2" s="175"/>
      <c r="V2" s="175"/>
      <c r="W2" s="175"/>
      <c r="X2" s="175"/>
      <c r="Y2" s="175"/>
      <c r="Z2" s="175"/>
      <c r="AA2" s="175"/>
      <c r="AB2" s="175"/>
      <c r="AC2" s="175"/>
      <c r="AT2" s="13" t="s">
        <v>98</v>
      </c>
    </row>
    <row r="3" spans="2:46" ht="6.7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76</v>
      </c>
    </row>
    <row r="4" spans="2:46" ht="36.75" customHeight="1">
      <c r="B4" s="17"/>
      <c r="C4" s="176" t="s">
        <v>109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9"/>
      <c r="T4" s="20" t="s">
        <v>10</v>
      </c>
      <c r="AT4" s="13" t="s">
        <v>4</v>
      </c>
    </row>
    <row r="5" spans="2:18" ht="6.7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2:18" ht="24.75" customHeight="1">
      <c r="B6" s="17"/>
      <c r="C6" s="18"/>
      <c r="D6" s="25" t="s">
        <v>16</v>
      </c>
      <c r="E6" s="18"/>
      <c r="F6" s="216" t="str">
        <f>'Rekapitulácia stavby'!K6</f>
        <v>Výmena svetlíkov ns výr. halách SAM - SHIPBUILDING AND MACHINERY a.s., Komárno</v>
      </c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8"/>
      <c r="R6" s="19"/>
    </row>
    <row r="7" spans="2:18" s="1" customFormat="1" ht="32.25" customHeight="1">
      <c r="B7" s="30"/>
      <c r="C7" s="31"/>
      <c r="D7" s="24" t="s">
        <v>110</v>
      </c>
      <c r="E7" s="31"/>
      <c r="F7" s="182" t="s">
        <v>277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31"/>
      <c r="R7" s="32"/>
    </row>
    <row r="8" spans="2:18" s="1" customFormat="1" ht="14.25" customHeight="1">
      <c r="B8" s="30"/>
      <c r="C8" s="31"/>
      <c r="D8" s="25" t="s">
        <v>18</v>
      </c>
      <c r="E8" s="31"/>
      <c r="F8" s="23" t="s">
        <v>19</v>
      </c>
      <c r="G8" s="31"/>
      <c r="H8" s="31"/>
      <c r="I8" s="31"/>
      <c r="J8" s="31"/>
      <c r="K8" s="31"/>
      <c r="L8" s="31"/>
      <c r="M8" s="25" t="s">
        <v>20</v>
      </c>
      <c r="N8" s="31"/>
      <c r="O8" s="23" t="s">
        <v>19</v>
      </c>
      <c r="P8" s="31"/>
      <c r="Q8" s="31"/>
      <c r="R8" s="32"/>
    </row>
    <row r="9" spans="2:18" s="1" customFormat="1" ht="14.25" customHeight="1">
      <c r="B9" s="30"/>
      <c r="C9" s="31"/>
      <c r="D9" s="25" t="s">
        <v>21</v>
      </c>
      <c r="E9" s="31"/>
      <c r="F9" s="23" t="s">
        <v>22</v>
      </c>
      <c r="G9" s="31"/>
      <c r="H9" s="31"/>
      <c r="I9" s="31"/>
      <c r="J9" s="31"/>
      <c r="K9" s="31"/>
      <c r="L9" s="31"/>
      <c r="M9" s="25" t="s">
        <v>23</v>
      </c>
      <c r="N9" s="31"/>
      <c r="O9" s="217" t="str">
        <f>'Rekapitulácia stavby'!AN8</f>
        <v>09.10.2020</v>
      </c>
      <c r="P9" s="195"/>
      <c r="Q9" s="31"/>
      <c r="R9" s="32"/>
    </row>
    <row r="10" spans="2:18" s="1" customFormat="1" ht="10.5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1" customFormat="1" ht="14.25" customHeight="1">
      <c r="B11" s="30"/>
      <c r="C11" s="31"/>
      <c r="D11" s="25" t="s">
        <v>25</v>
      </c>
      <c r="E11" s="31"/>
      <c r="F11" s="31"/>
      <c r="G11" s="31"/>
      <c r="H11" s="31"/>
      <c r="I11" s="31"/>
      <c r="J11" s="31"/>
      <c r="K11" s="31"/>
      <c r="L11" s="31"/>
      <c r="M11" s="25" t="s">
        <v>26</v>
      </c>
      <c r="N11" s="31"/>
      <c r="O11" s="181" t="s">
        <v>19</v>
      </c>
      <c r="P11" s="195"/>
      <c r="Q11" s="31"/>
      <c r="R11" s="32"/>
    </row>
    <row r="12" spans="2:18" s="1" customFormat="1" ht="18" customHeight="1">
      <c r="B12" s="30"/>
      <c r="C12" s="31"/>
      <c r="D12" s="31"/>
      <c r="E12" s="23" t="s">
        <v>27</v>
      </c>
      <c r="F12" s="31"/>
      <c r="G12" s="31"/>
      <c r="H12" s="31"/>
      <c r="I12" s="31"/>
      <c r="J12" s="31"/>
      <c r="K12" s="31"/>
      <c r="L12" s="31"/>
      <c r="M12" s="25" t="s">
        <v>28</v>
      </c>
      <c r="N12" s="31"/>
      <c r="O12" s="181" t="s">
        <v>19</v>
      </c>
      <c r="P12" s="195"/>
      <c r="Q12" s="31"/>
      <c r="R12" s="32"/>
    </row>
    <row r="13" spans="2:18" s="1" customFormat="1" ht="6.7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1" customFormat="1" ht="14.25" customHeight="1">
      <c r="B14" s="30"/>
      <c r="C14" s="31"/>
      <c r="D14" s="25" t="s">
        <v>29</v>
      </c>
      <c r="E14" s="31"/>
      <c r="F14" s="31"/>
      <c r="G14" s="31"/>
      <c r="H14" s="31"/>
      <c r="I14" s="31"/>
      <c r="J14" s="31"/>
      <c r="K14" s="31"/>
      <c r="L14" s="31"/>
      <c r="M14" s="25" t="s">
        <v>26</v>
      </c>
      <c r="N14" s="31"/>
      <c r="O14" s="218" t="s">
        <v>19</v>
      </c>
      <c r="P14" s="195"/>
      <c r="Q14" s="31"/>
      <c r="R14" s="32"/>
    </row>
    <row r="15" spans="2:18" s="1" customFormat="1" ht="18" customHeight="1">
      <c r="B15" s="30"/>
      <c r="C15" s="31"/>
      <c r="D15" s="31"/>
      <c r="E15" s="218" t="s">
        <v>35</v>
      </c>
      <c r="F15" s="195"/>
      <c r="G15" s="195"/>
      <c r="H15" s="195"/>
      <c r="I15" s="195"/>
      <c r="J15" s="195"/>
      <c r="K15" s="195"/>
      <c r="L15" s="195"/>
      <c r="M15" s="25" t="s">
        <v>28</v>
      </c>
      <c r="N15" s="31"/>
      <c r="O15" s="218" t="s">
        <v>19</v>
      </c>
      <c r="P15" s="195"/>
      <c r="Q15" s="31"/>
      <c r="R15" s="32"/>
    </row>
    <row r="16" spans="2:18" s="1" customFormat="1" ht="6.7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25" customHeight="1">
      <c r="B17" s="30"/>
      <c r="C17" s="31"/>
      <c r="D17" s="25" t="s">
        <v>31</v>
      </c>
      <c r="E17" s="31"/>
      <c r="F17" s="31"/>
      <c r="G17" s="31"/>
      <c r="H17" s="31"/>
      <c r="I17" s="31"/>
      <c r="J17" s="31"/>
      <c r="K17" s="31"/>
      <c r="L17" s="31"/>
      <c r="M17" s="25" t="s">
        <v>26</v>
      </c>
      <c r="N17" s="31"/>
      <c r="O17" s="181" t="s">
        <v>19</v>
      </c>
      <c r="P17" s="195"/>
      <c r="Q17" s="31"/>
      <c r="R17" s="32"/>
    </row>
    <row r="18" spans="2:18" s="1" customFormat="1" ht="18" customHeight="1">
      <c r="B18" s="30"/>
      <c r="C18" s="31"/>
      <c r="D18" s="31"/>
      <c r="E18" s="23" t="s">
        <v>32</v>
      </c>
      <c r="F18" s="31"/>
      <c r="G18" s="31"/>
      <c r="H18" s="31"/>
      <c r="I18" s="31"/>
      <c r="J18" s="31"/>
      <c r="K18" s="31"/>
      <c r="L18" s="31"/>
      <c r="M18" s="25" t="s">
        <v>28</v>
      </c>
      <c r="N18" s="31"/>
      <c r="O18" s="181" t="s">
        <v>19</v>
      </c>
      <c r="P18" s="195"/>
      <c r="Q18" s="31"/>
      <c r="R18" s="32"/>
    </row>
    <row r="19" spans="2:18" s="1" customFormat="1" ht="6.7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25" customHeight="1">
      <c r="B20" s="30"/>
      <c r="C20" s="31"/>
      <c r="D20" s="25" t="s">
        <v>34</v>
      </c>
      <c r="E20" s="31"/>
      <c r="F20" s="31"/>
      <c r="G20" s="31"/>
      <c r="H20" s="31"/>
      <c r="I20" s="31"/>
      <c r="J20" s="31"/>
      <c r="K20" s="31"/>
      <c r="L20" s="31"/>
      <c r="M20" s="25" t="s">
        <v>26</v>
      </c>
      <c r="N20" s="31"/>
      <c r="O20" s="181" t="s">
        <v>19</v>
      </c>
      <c r="P20" s="195"/>
      <c r="Q20" s="31"/>
      <c r="R20" s="32"/>
    </row>
    <row r="21" spans="2:18" s="1" customFormat="1" ht="18" customHeight="1">
      <c r="B21" s="30"/>
      <c r="C21" s="31"/>
      <c r="D21" s="31"/>
      <c r="E21" s="23" t="s">
        <v>35</v>
      </c>
      <c r="F21" s="31"/>
      <c r="G21" s="31"/>
      <c r="H21" s="31"/>
      <c r="I21" s="31"/>
      <c r="J21" s="31"/>
      <c r="K21" s="31"/>
      <c r="L21" s="31"/>
      <c r="M21" s="25" t="s">
        <v>28</v>
      </c>
      <c r="N21" s="31"/>
      <c r="O21" s="181" t="s">
        <v>19</v>
      </c>
      <c r="P21" s="195"/>
      <c r="Q21" s="31"/>
      <c r="R21" s="32"/>
    </row>
    <row r="22" spans="2:18" s="1" customFormat="1" ht="6.7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25" customHeight="1">
      <c r="B23" s="30"/>
      <c r="C23" s="31"/>
      <c r="D23" s="25" t="s">
        <v>36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184" t="s">
        <v>19</v>
      </c>
      <c r="F24" s="195"/>
      <c r="G24" s="195"/>
      <c r="H24" s="195"/>
      <c r="I24" s="195"/>
      <c r="J24" s="195"/>
      <c r="K24" s="195"/>
      <c r="L24" s="195"/>
      <c r="M24" s="31"/>
      <c r="N24" s="31"/>
      <c r="O24" s="31"/>
      <c r="P24" s="31"/>
      <c r="Q24" s="31"/>
      <c r="R24" s="32"/>
    </row>
    <row r="25" spans="2:18" s="1" customFormat="1" ht="6.7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7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25" customHeight="1">
      <c r="B27" s="30"/>
      <c r="C27" s="31"/>
      <c r="D27" s="110" t="s">
        <v>112</v>
      </c>
      <c r="E27" s="31"/>
      <c r="F27" s="31"/>
      <c r="G27" s="31"/>
      <c r="H27" s="31"/>
      <c r="I27" s="31"/>
      <c r="J27" s="31"/>
      <c r="K27" s="31"/>
      <c r="L27" s="31"/>
      <c r="M27" s="185">
        <f>N88</f>
        <v>0</v>
      </c>
      <c r="N27" s="195"/>
      <c r="O27" s="195"/>
      <c r="P27" s="195"/>
      <c r="Q27" s="31"/>
      <c r="R27" s="32"/>
    </row>
    <row r="28" spans="2:18" s="1" customFormat="1" ht="14.25" customHeight="1">
      <c r="B28" s="30"/>
      <c r="C28" s="31"/>
      <c r="D28" s="29" t="s">
        <v>102</v>
      </c>
      <c r="E28" s="31"/>
      <c r="F28" s="31"/>
      <c r="G28" s="31"/>
      <c r="H28" s="31"/>
      <c r="I28" s="31"/>
      <c r="J28" s="31"/>
      <c r="K28" s="31"/>
      <c r="L28" s="31"/>
      <c r="M28" s="185">
        <f>N96</f>
        <v>0</v>
      </c>
      <c r="N28" s="195"/>
      <c r="O28" s="195"/>
      <c r="P28" s="195"/>
      <c r="Q28" s="31"/>
      <c r="R28" s="32"/>
    </row>
    <row r="29" spans="2:18" s="1" customFormat="1" ht="6.7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4.75" customHeight="1">
      <c r="B30" s="30"/>
      <c r="C30" s="31"/>
      <c r="D30" s="111" t="s">
        <v>39</v>
      </c>
      <c r="E30" s="31"/>
      <c r="F30" s="31"/>
      <c r="G30" s="31"/>
      <c r="H30" s="31"/>
      <c r="I30" s="31"/>
      <c r="J30" s="31"/>
      <c r="K30" s="31"/>
      <c r="L30" s="31"/>
      <c r="M30" s="219">
        <f>ROUND(M27+M28,2)</f>
        <v>0</v>
      </c>
      <c r="N30" s="195"/>
      <c r="O30" s="195"/>
      <c r="P30" s="195"/>
      <c r="Q30" s="31"/>
      <c r="R30" s="32"/>
    </row>
    <row r="31" spans="2:18" s="1" customFormat="1" ht="6.7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25" customHeight="1">
      <c r="B32" s="30"/>
      <c r="C32" s="31"/>
      <c r="D32" s="37" t="s">
        <v>40</v>
      </c>
      <c r="E32" s="37" t="s">
        <v>41</v>
      </c>
      <c r="F32" s="38">
        <v>0.2</v>
      </c>
      <c r="G32" s="112" t="s">
        <v>42</v>
      </c>
      <c r="H32" s="220">
        <f>ROUND((((SUM(BE96:BE103)+SUM(BE121:BE140))+SUM(BE142:BE146))),2)</f>
        <v>0</v>
      </c>
      <c r="I32" s="195"/>
      <c r="J32" s="195"/>
      <c r="K32" s="31"/>
      <c r="L32" s="31"/>
      <c r="M32" s="220">
        <f>ROUND(((ROUND((SUM(BE96:BE103)+SUM(BE121:BE140)),2)*F32)+SUM(BE142:BE146)*F32),2)</f>
        <v>0</v>
      </c>
      <c r="N32" s="195"/>
      <c r="O32" s="195"/>
      <c r="P32" s="195"/>
      <c r="Q32" s="31"/>
      <c r="R32" s="32"/>
    </row>
    <row r="33" spans="2:18" s="1" customFormat="1" ht="14.25" customHeight="1">
      <c r="B33" s="30"/>
      <c r="C33" s="31"/>
      <c r="D33" s="31"/>
      <c r="E33" s="37" t="s">
        <v>43</v>
      </c>
      <c r="F33" s="38">
        <v>0.2</v>
      </c>
      <c r="G33" s="112" t="s">
        <v>42</v>
      </c>
      <c r="H33" s="220">
        <f>ROUND((((SUM(BF96:BF103)+SUM(BF121:BF140))+SUM(BF142:BF146))),2)</f>
        <v>0</v>
      </c>
      <c r="I33" s="195"/>
      <c r="J33" s="195"/>
      <c r="K33" s="31"/>
      <c r="L33" s="31"/>
      <c r="M33" s="220">
        <f>ROUND(((ROUND((SUM(BF96:BF103)+SUM(BF121:BF140)),2)*F33)+SUM(BF142:BF146)*F33),2)</f>
        <v>0</v>
      </c>
      <c r="N33" s="195"/>
      <c r="O33" s="195"/>
      <c r="P33" s="195"/>
      <c r="Q33" s="31"/>
      <c r="R33" s="32"/>
    </row>
    <row r="34" spans="2:18" s="1" customFormat="1" ht="14.25" customHeight="1" hidden="1">
      <c r="B34" s="30"/>
      <c r="C34" s="31"/>
      <c r="D34" s="31"/>
      <c r="E34" s="37" t="s">
        <v>44</v>
      </c>
      <c r="F34" s="38">
        <v>0.2</v>
      </c>
      <c r="G34" s="112" t="s">
        <v>42</v>
      </c>
      <c r="H34" s="220">
        <f>ROUND((((SUM(BG96:BG103)+SUM(BG121:BG140))+SUM(BG142:BG146))),2)</f>
        <v>0</v>
      </c>
      <c r="I34" s="195"/>
      <c r="J34" s="195"/>
      <c r="K34" s="31"/>
      <c r="L34" s="31"/>
      <c r="M34" s="220">
        <v>0</v>
      </c>
      <c r="N34" s="195"/>
      <c r="O34" s="195"/>
      <c r="P34" s="195"/>
      <c r="Q34" s="31"/>
      <c r="R34" s="32"/>
    </row>
    <row r="35" spans="2:18" s="1" customFormat="1" ht="14.25" customHeight="1" hidden="1">
      <c r="B35" s="30"/>
      <c r="C35" s="31"/>
      <c r="D35" s="31"/>
      <c r="E35" s="37" t="s">
        <v>45</v>
      </c>
      <c r="F35" s="38">
        <v>0.2</v>
      </c>
      <c r="G35" s="112" t="s">
        <v>42</v>
      </c>
      <c r="H35" s="220">
        <f>ROUND((((SUM(BH96:BH103)+SUM(BH121:BH140))+SUM(BH142:BH146))),2)</f>
        <v>0</v>
      </c>
      <c r="I35" s="195"/>
      <c r="J35" s="195"/>
      <c r="K35" s="31"/>
      <c r="L35" s="31"/>
      <c r="M35" s="220">
        <v>0</v>
      </c>
      <c r="N35" s="195"/>
      <c r="O35" s="195"/>
      <c r="P35" s="195"/>
      <c r="Q35" s="31"/>
      <c r="R35" s="32"/>
    </row>
    <row r="36" spans="2:18" s="1" customFormat="1" ht="14.25" customHeight="1" hidden="1">
      <c r="B36" s="30"/>
      <c r="C36" s="31"/>
      <c r="D36" s="31"/>
      <c r="E36" s="37" t="s">
        <v>46</v>
      </c>
      <c r="F36" s="38">
        <v>0</v>
      </c>
      <c r="G36" s="112" t="s">
        <v>42</v>
      </c>
      <c r="H36" s="220">
        <f>ROUND((((SUM(BI96:BI103)+SUM(BI121:BI140))+SUM(BI142:BI146))),2)</f>
        <v>0</v>
      </c>
      <c r="I36" s="195"/>
      <c r="J36" s="195"/>
      <c r="K36" s="31"/>
      <c r="L36" s="31"/>
      <c r="M36" s="220">
        <v>0</v>
      </c>
      <c r="N36" s="195"/>
      <c r="O36" s="195"/>
      <c r="P36" s="195"/>
      <c r="Q36" s="31"/>
      <c r="R36" s="32"/>
    </row>
    <row r="37" spans="2:18" s="1" customFormat="1" ht="6.7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4.75" customHeight="1">
      <c r="B38" s="30"/>
      <c r="C38" s="109"/>
      <c r="D38" s="113" t="s">
        <v>47</v>
      </c>
      <c r="E38" s="71"/>
      <c r="F38" s="71"/>
      <c r="G38" s="114" t="s">
        <v>48</v>
      </c>
      <c r="H38" s="115" t="s">
        <v>49</v>
      </c>
      <c r="I38" s="71"/>
      <c r="J38" s="71"/>
      <c r="K38" s="71"/>
      <c r="L38" s="221">
        <f>SUM(M30:M36)</f>
        <v>0</v>
      </c>
      <c r="M38" s="203"/>
      <c r="N38" s="203"/>
      <c r="O38" s="203"/>
      <c r="P38" s="205"/>
      <c r="Q38" s="109"/>
      <c r="R38" s="32"/>
    </row>
    <row r="39" spans="2:18" s="1" customFormat="1" ht="14.2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2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ht="15">
      <c r="B50" s="30"/>
      <c r="C50" s="31"/>
      <c r="D50" s="45" t="s">
        <v>50</v>
      </c>
      <c r="E50" s="46"/>
      <c r="F50" s="46"/>
      <c r="G50" s="46"/>
      <c r="H50" s="47"/>
      <c r="I50" s="31"/>
      <c r="J50" s="45" t="s">
        <v>51</v>
      </c>
      <c r="K50" s="46"/>
      <c r="L50" s="46"/>
      <c r="M50" s="46"/>
      <c r="N50" s="46"/>
      <c r="O50" s="46"/>
      <c r="P50" s="47"/>
      <c r="Q50" s="31"/>
      <c r="R50" s="32"/>
    </row>
    <row r="51" spans="2:18" ht="13.5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ht="13.5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ht="13.5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ht="13.5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ht="13.5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ht="13.5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ht="13.5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ht="13.5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ht="15">
      <c r="B59" s="30"/>
      <c r="C59" s="31"/>
      <c r="D59" s="50" t="s">
        <v>52</v>
      </c>
      <c r="E59" s="51"/>
      <c r="F59" s="51"/>
      <c r="G59" s="52" t="s">
        <v>53</v>
      </c>
      <c r="H59" s="53"/>
      <c r="I59" s="31"/>
      <c r="J59" s="50" t="s">
        <v>52</v>
      </c>
      <c r="K59" s="51"/>
      <c r="L59" s="51"/>
      <c r="M59" s="51"/>
      <c r="N59" s="52" t="s">
        <v>53</v>
      </c>
      <c r="O59" s="51"/>
      <c r="P59" s="53"/>
      <c r="Q59" s="31"/>
      <c r="R59" s="32"/>
    </row>
    <row r="60" spans="2:18" ht="13.5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ht="15">
      <c r="B61" s="30"/>
      <c r="C61" s="31"/>
      <c r="D61" s="45" t="s">
        <v>54</v>
      </c>
      <c r="E61" s="46"/>
      <c r="F61" s="46"/>
      <c r="G61" s="46"/>
      <c r="H61" s="47"/>
      <c r="I61" s="31"/>
      <c r="J61" s="45" t="s">
        <v>55</v>
      </c>
      <c r="K61" s="46"/>
      <c r="L61" s="46"/>
      <c r="M61" s="46"/>
      <c r="N61" s="46"/>
      <c r="O61" s="46"/>
      <c r="P61" s="47"/>
      <c r="Q61" s="31"/>
      <c r="R61" s="32"/>
    </row>
    <row r="62" spans="2:18" ht="13.5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ht="13.5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ht="13.5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ht="13.5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ht="13.5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ht="13.5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ht="13.5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ht="13.5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ht="15">
      <c r="B70" s="30"/>
      <c r="C70" s="31"/>
      <c r="D70" s="50" t="s">
        <v>52</v>
      </c>
      <c r="E70" s="51"/>
      <c r="F70" s="51"/>
      <c r="G70" s="52" t="s">
        <v>53</v>
      </c>
      <c r="H70" s="53"/>
      <c r="I70" s="31"/>
      <c r="J70" s="50" t="s">
        <v>52</v>
      </c>
      <c r="K70" s="51"/>
      <c r="L70" s="51"/>
      <c r="M70" s="51"/>
      <c r="N70" s="52" t="s">
        <v>53</v>
      </c>
      <c r="O70" s="51"/>
      <c r="P70" s="53"/>
      <c r="Q70" s="31"/>
      <c r="R70" s="32"/>
    </row>
    <row r="71" spans="2:18" s="1" customFormat="1" ht="14.2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7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75" customHeight="1">
      <c r="B76" s="30"/>
      <c r="C76" s="176" t="s">
        <v>113</v>
      </c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32"/>
    </row>
    <row r="77" spans="2:18" s="1" customFormat="1" ht="6.7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>
      <c r="B78" s="30"/>
      <c r="C78" s="25" t="s">
        <v>16</v>
      </c>
      <c r="D78" s="31"/>
      <c r="E78" s="31"/>
      <c r="F78" s="216" t="str">
        <f>F6</f>
        <v>Výmena svetlíkov ns výr. halách SAM - SHIPBUILDING AND MACHINERY a.s., Komárno</v>
      </c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31"/>
      <c r="R78" s="32"/>
    </row>
    <row r="79" spans="2:18" s="1" customFormat="1" ht="36.75" customHeight="1">
      <c r="B79" s="30"/>
      <c r="C79" s="64" t="s">
        <v>110</v>
      </c>
      <c r="D79" s="31"/>
      <c r="E79" s="31"/>
      <c r="F79" s="196" t="str">
        <f>F7</f>
        <v>6 - Hala 9-16</v>
      </c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31"/>
      <c r="R79" s="32"/>
    </row>
    <row r="80" spans="2:18" s="1" customFormat="1" ht="6.7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18" s="1" customFormat="1" ht="18" customHeight="1">
      <c r="B81" s="30"/>
      <c r="C81" s="25" t="s">
        <v>21</v>
      </c>
      <c r="D81" s="31"/>
      <c r="E81" s="31"/>
      <c r="F81" s="23" t="str">
        <f>F9</f>
        <v>Komárno</v>
      </c>
      <c r="G81" s="31"/>
      <c r="H81" s="31"/>
      <c r="I81" s="31"/>
      <c r="J81" s="31"/>
      <c r="K81" s="25" t="s">
        <v>23</v>
      </c>
      <c r="L81" s="31"/>
      <c r="M81" s="222" t="str">
        <f>IF(O9="","",O9)</f>
        <v>09.10.2020</v>
      </c>
      <c r="N81" s="195"/>
      <c r="O81" s="195"/>
      <c r="P81" s="195"/>
      <c r="Q81" s="31"/>
      <c r="R81" s="32"/>
    </row>
    <row r="82" spans="2:18" s="1" customFormat="1" ht="6.7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18" s="1" customFormat="1" ht="15">
      <c r="B83" s="30"/>
      <c r="C83" s="25" t="s">
        <v>25</v>
      </c>
      <c r="D83" s="31"/>
      <c r="E83" s="31"/>
      <c r="F83" s="23" t="str">
        <f>E12</f>
        <v>SAM – SHIPBUILDING AND MACHINERY, a.s. </v>
      </c>
      <c r="G83" s="31"/>
      <c r="H83" s="31"/>
      <c r="I83" s="31"/>
      <c r="J83" s="31"/>
      <c r="K83" s="25" t="s">
        <v>31</v>
      </c>
      <c r="L83" s="31"/>
      <c r="M83" s="181" t="str">
        <f>E18</f>
        <v>INTECH, spol. s r.o., Vlčie Hrdlo, 824 12 Bratisla</v>
      </c>
      <c r="N83" s="195"/>
      <c r="O83" s="195"/>
      <c r="P83" s="195"/>
      <c r="Q83" s="195"/>
      <c r="R83" s="32"/>
    </row>
    <row r="84" spans="2:18" s="1" customFormat="1" ht="14.25" customHeight="1">
      <c r="B84" s="30"/>
      <c r="C84" s="25" t="s">
        <v>29</v>
      </c>
      <c r="D84" s="31"/>
      <c r="E84" s="31"/>
      <c r="F84" s="23" t="str">
        <f>IF(E15="","",E15)</f>
        <v> </v>
      </c>
      <c r="G84" s="31"/>
      <c r="H84" s="31"/>
      <c r="I84" s="31"/>
      <c r="J84" s="31"/>
      <c r="K84" s="25" t="s">
        <v>34</v>
      </c>
      <c r="L84" s="31"/>
      <c r="M84" s="181" t="str">
        <f>E21</f>
        <v> </v>
      </c>
      <c r="N84" s="195"/>
      <c r="O84" s="195"/>
      <c r="P84" s="195"/>
      <c r="Q84" s="195"/>
      <c r="R84" s="32"/>
    </row>
    <row r="85" spans="2:18" s="1" customFormat="1" ht="9.7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18" s="1" customFormat="1" ht="29.25" customHeight="1">
      <c r="B86" s="30"/>
      <c r="C86" s="223" t="s">
        <v>114</v>
      </c>
      <c r="D86" s="224"/>
      <c r="E86" s="224"/>
      <c r="F86" s="224"/>
      <c r="G86" s="224"/>
      <c r="H86" s="109"/>
      <c r="I86" s="109"/>
      <c r="J86" s="109"/>
      <c r="K86" s="109"/>
      <c r="L86" s="109"/>
      <c r="M86" s="109"/>
      <c r="N86" s="223" t="s">
        <v>115</v>
      </c>
      <c r="O86" s="195"/>
      <c r="P86" s="195"/>
      <c r="Q86" s="195"/>
      <c r="R86" s="32"/>
    </row>
    <row r="87" spans="2:18" s="1" customFormat="1" ht="9.7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47" s="1" customFormat="1" ht="29.25" customHeight="1">
      <c r="B88" s="30"/>
      <c r="C88" s="116" t="s">
        <v>116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15">
        <f>N121</f>
        <v>0</v>
      </c>
      <c r="O88" s="195"/>
      <c r="P88" s="195"/>
      <c r="Q88" s="195"/>
      <c r="R88" s="32"/>
      <c r="AU88" s="13" t="s">
        <v>117</v>
      </c>
    </row>
    <row r="89" spans="2:18" s="6" customFormat="1" ht="24.75" customHeight="1">
      <c r="B89" s="117"/>
      <c r="C89" s="118"/>
      <c r="D89" s="119" t="s">
        <v>118</v>
      </c>
      <c r="E89" s="118"/>
      <c r="F89" s="118"/>
      <c r="G89" s="118"/>
      <c r="H89" s="118"/>
      <c r="I89" s="118"/>
      <c r="J89" s="118"/>
      <c r="K89" s="118"/>
      <c r="L89" s="118"/>
      <c r="M89" s="118"/>
      <c r="N89" s="225">
        <f>N122</f>
        <v>0</v>
      </c>
      <c r="O89" s="226"/>
      <c r="P89" s="226"/>
      <c r="Q89" s="226"/>
      <c r="R89" s="120"/>
    </row>
    <row r="90" spans="2:18" s="7" customFormat="1" ht="19.5" customHeight="1">
      <c r="B90" s="121"/>
      <c r="C90" s="122"/>
      <c r="D90" s="97" t="s">
        <v>119</v>
      </c>
      <c r="E90" s="122"/>
      <c r="F90" s="122"/>
      <c r="G90" s="122"/>
      <c r="H90" s="122"/>
      <c r="I90" s="122"/>
      <c r="J90" s="122"/>
      <c r="K90" s="122"/>
      <c r="L90" s="122"/>
      <c r="M90" s="122"/>
      <c r="N90" s="210">
        <f>N123</f>
        <v>0</v>
      </c>
      <c r="O90" s="227"/>
      <c r="P90" s="227"/>
      <c r="Q90" s="227"/>
      <c r="R90" s="123"/>
    </row>
    <row r="91" spans="2:18" s="6" customFormat="1" ht="24.75" customHeight="1">
      <c r="B91" s="117"/>
      <c r="C91" s="118"/>
      <c r="D91" s="119" t="s">
        <v>120</v>
      </c>
      <c r="E91" s="118"/>
      <c r="F91" s="118"/>
      <c r="G91" s="118"/>
      <c r="H91" s="118"/>
      <c r="I91" s="118"/>
      <c r="J91" s="118"/>
      <c r="K91" s="118"/>
      <c r="L91" s="118"/>
      <c r="M91" s="118"/>
      <c r="N91" s="225">
        <f>N133</f>
        <v>0</v>
      </c>
      <c r="O91" s="226"/>
      <c r="P91" s="226"/>
      <c r="Q91" s="226"/>
      <c r="R91" s="120"/>
    </row>
    <row r="92" spans="2:18" s="7" customFormat="1" ht="19.5" customHeight="1">
      <c r="B92" s="121"/>
      <c r="C92" s="122"/>
      <c r="D92" s="97" t="s">
        <v>121</v>
      </c>
      <c r="E92" s="122"/>
      <c r="F92" s="122"/>
      <c r="G92" s="122"/>
      <c r="H92" s="122"/>
      <c r="I92" s="122"/>
      <c r="J92" s="122"/>
      <c r="K92" s="122"/>
      <c r="L92" s="122"/>
      <c r="M92" s="122"/>
      <c r="N92" s="210">
        <f>N134</f>
        <v>0</v>
      </c>
      <c r="O92" s="227"/>
      <c r="P92" s="227"/>
      <c r="Q92" s="227"/>
      <c r="R92" s="123"/>
    </row>
    <row r="93" spans="2:18" s="7" customFormat="1" ht="14.25" customHeight="1">
      <c r="B93" s="121"/>
      <c r="C93" s="122"/>
      <c r="D93" s="97" t="s">
        <v>219</v>
      </c>
      <c r="E93" s="122"/>
      <c r="F93" s="122"/>
      <c r="G93" s="122"/>
      <c r="H93" s="122"/>
      <c r="I93" s="122"/>
      <c r="J93" s="122"/>
      <c r="K93" s="122"/>
      <c r="L93" s="122"/>
      <c r="M93" s="122"/>
      <c r="N93" s="210">
        <f>N138</f>
        <v>0</v>
      </c>
      <c r="O93" s="227"/>
      <c r="P93" s="227"/>
      <c r="Q93" s="227"/>
      <c r="R93" s="123"/>
    </row>
    <row r="94" spans="2:18" s="6" customFormat="1" ht="21.75" customHeight="1">
      <c r="B94" s="117"/>
      <c r="C94" s="118"/>
      <c r="D94" s="119" t="s">
        <v>123</v>
      </c>
      <c r="E94" s="118"/>
      <c r="F94" s="118"/>
      <c r="G94" s="118"/>
      <c r="H94" s="118"/>
      <c r="I94" s="118"/>
      <c r="J94" s="118"/>
      <c r="K94" s="118"/>
      <c r="L94" s="118"/>
      <c r="M94" s="118"/>
      <c r="N94" s="228">
        <f>N141</f>
        <v>0</v>
      </c>
      <c r="O94" s="226"/>
      <c r="P94" s="226"/>
      <c r="Q94" s="226"/>
      <c r="R94" s="120"/>
    </row>
    <row r="95" spans="2:18" s="1" customFormat="1" ht="21.75" customHeight="1">
      <c r="B95" s="30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2"/>
    </row>
    <row r="96" spans="2:21" s="1" customFormat="1" ht="29.25" customHeight="1">
      <c r="B96" s="30"/>
      <c r="C96" s="116" t="s">
        <v>124</v>
      </c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229">
        <f>ROUND(N97+N98+N99+N100+N101+N102,2)</f>
        <v>0</v>
      </c>
      <c r="O96" s="195"/>
      <c r="P96" s="195"/>
      <c r="Q96" s="195"/>
      <c r="R96" s="32"/>
      <c r="T96" s="124"/>
      <c r="U96" s="125" t="s">
        <v>40</v>
      </c>
    </row>
    <row r="97" spans="2:65" s="1" customFormat="1" ht="18" customHeight="1">
      <c r="B97" s="126"/>
      <c r="C97" s="127"/>
      <c r="D97" s="211" t="s">
        <v>125</v>
      </c>
      <c r="E97" s="230"/>
      <c r="F97" s="230"/>
      <c r="G97" s="230"/>
      <c r="H97" s="230"/>
      <c r="I97" s="127"/>
      <c r="J97" s="127"/>
      <c r="K97" s="127"/>
      <c r="L97" s="127"/>
      <c r="M97" s="127"/>
      <c r="N97" s="209">
        <f>ROUND(N88*T97,2)</f>
        <v>0</v>
      </c>
      <c r="O97" s="230"/>
      <c r="P97" s="230"/>
      <c r="Q97" s="230"/>
      <c r="R97" s="128"/>
      <c r="S97" s="129"/>
      <c r="T97" s="130"/>
      <c r="U97" s="131" t="s">
        <v>43</v>
      </c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  <c r="AP97" s="132"/>
      <c r="AQ97" s="132"/>
      <c r="AR97" s="132"/>
      <c r="AS97" s="132"/>
      <c r="AT97" s="132"/>
      <c r="AU97" s="132"/>
      <c r="AV97" s="132"/>
      <c r="AW97" s="132"/>
      <c r="AX97" s="132"/>
      <c r="AY97" s="133" t="s">
        <v>126</v>
      </c>
      <c r="AZ97" s="132"/>
      <c r="BA97" s="132"/>
      <c r="BB97" s="132"/>
      <c r="BC97" s="132"/>
      <c r="BD97" s="132"/>
      <c r="BE97" s="134">
        <f aca="true" t="shared" si="0" ref="BE97:BE102">IF(U97="základná",N97,0)</f>
        <v>0</v>
      </c>
      <c r="BF97" s="134">
        <f aca="true" t="shared" si="1" ref="BF97:BF102">IF(U97="znížená",N97,0)</f>
        <v>0</v>
      </c>
      <c r="BG97" s="134">
        <f aca="true" t="shared" si="2" ref="BG97:BG102">IF(U97="zákl. prenesená",N97,0)</f>
        <v>0</v>
      </c>
      <c r="BH97" s="134">
        <f aca="true" t="shared" si="3" ref="BH97:BH102">IF(U97="zníž. prenesená",N97,0)</f>
        <v>0</v>
      </c>
      <c r="BI97" s="134">
        <f aca="true" t="shared" si="4" ref="BI97:BI102">IF(U97="nulová",N97,0)</f>
        <v>0</v>
      </c>
      <c r="BJ97" s="133" t="s">
        <v>84</v>
      </c>
      <c r="BK97" s="132"/>
      <c r="BL97" s="132"/>
      <c r="BM97" s="132"/>
    </row>
    <row r="98" spans="2:65" s="1" customFormat="1" ht="18" customHeight="1">
      <c r="B98" s="126"/>
      <c r="C98" s="127"/>
      <c r="D98" s="211" t="s">
        <v>127</v>
      </c>
      <c r="E98" s="230"/>
      <c r="F98" s="230"/>
      <c r="G98" s="230"/>
      <c r="H98" s="230"/>
      <c r="I98" s="127"/>
      <c r="J98" s="127"/>
      <c r="K98" s="127"/>
      <c r="L98" s="127"/>
      <c r="M98" s="127"/>
      <c r="N98" s="209">
        <f>ROUND(N88*T98,2)</f>
        <v>0</v>
      </c>
      <c r="O98" s="230"/>
      <c r="P98" s="230"/>
      <c r="Q98" s="230"/>
      <c r="R98" s="128"/>
      <c r="S98" s="129"/>
      <c r="T98" s="130"/>
      <c r="U98" s="131" t="s">
        <v>43</v>
      </c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N98" s="132"/>
      <c r="AO98" s="132"/>
      <c r="AP98" s="132"/>
      <c r="AQ98" s="132"/>
      <c r="AR98" s="132"/>
      <c r="AS98" s="132"/>
      <c r="AT98" s="132"/>
      <c r="AU98" s="132"/>
      <c r="AV98" s="132"/>
      <c r="AW98" s="132"/>
      <c r="AX98" s="132"/>
      <c r="AY98" s="133" t="s">
        <v>126</v>
      </c>
      <c r="AZ98" s="132"/>
      <c r="BA98" s="132"/>
      <c r="BB98" s="132"/>
      <c r="BC98" s="132"/>
      <c r="BD98" s="132"/>
      <c r="BE98" s="134">
        <f t="shared" si="0"/>
        <v>0</v>
      </c>
      <c r="BF98" s="134">
        <f t="shared" si="1"/>
        <v>0</v>
      </c>
      <c r="BG98" s="134">
        <f t="shared" si="2"/>
        <v>0</v>
      </c>
      <c r="BH98" s="134">
        <f t="shared" si="3"/>
        <v>0</v>
      </c>
      <c r="BI98" s="134">
        <f t="shared" si="4"/>
        <v>0</v>
      </c>
      <c r="BJ98" s="133" t="s">
        <v>84</v>
      </c>
      <c r="BK98" s="132"/>
      <c r="BL98" s="132"/>
      <c r="BM98" s="132"/>
    </row>
    <row r="99" spans="2:65" s="1" customFormat="1" ht="18" customHeight="1">
      <c r="B99" s="126"/>
      <c r="C99" s="127"/>
      <c r="D99" s="211" t="s">
        <v>128</v>
      </c>
      <c r="E99" s="230"/>
      <c r="F99" s="230"/>
      <c r="G99" s="230"/>
      <c r="H99" s="230"/>
      <c r="I99" s="127"/>
      <c r="J99" s="127"/>
      <c r="K99" s="127"/>
      <c r="L99" s="127"/>
      <c r="M99" s="127"/>
      <c r="N99" s="209">
        <f>ROUND(N88*T99,2)</f>
        <v>0</v>
      </c>
      <c r="O99" s="230"/>
      <c r="P99" s="230"/>
      <c r="Q99" s="230"/>
      <c r="R99" s="128"/>
      <c r="S99" s="129"/>
      <c r="T99" s="130"/>
      <c r="U99" s="131" t="s">
        <v>43</v>
      </c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/>
      <c r="AN99" s="132"/>
      <c r="AO99" s="132"/>
      <c r="AP99" s="132"/>
      <c r="AQ99" s="132"/>
      <c r="AR99" s="132"/>
      <c r="AS99" s="132"/>
      <c r="AT99" s="132"/>
      <c r="AU99" s="132"/>
      <c r="AV99" s="132"/>
      <c r="AW99" s="132"/>
      <c r="AX99" s="132"/>
      <c r="AY99" s="133" t="s">
        <v>126</v>
      </c>
      <c r="AZ99" s="132"/>
      <c r="BA99" s="132"/>
      <c r="BB99" s="132"/>
      <c r="BC99" s="132"/>
      <c r="BD99" s="132"/>
      <c r="BE99" s="134">
        <f t="shared" si="0"/>
        <v>0</v>
      </c>
      <c r="BF99" s="134">
        <f t="shared" si="1"/>
        <v>0</v>
      </c>
      <c r="BG99" s="134">
        <f t="shared" si="2"/>
        <v>0</v>
      </c>
      <c r="BH99" s="134">
        <f t="shared" si="3"/>
        <v>0</v>
      </c>
      <c r="BI99" s="134">
        <f t="shared" si="4"/>
        <v>0</v>
      </c>
      <c r="BJ99" s="133" t="s">
        <v>84</v>
      </c>
      <c r="BK99" s="132"/>
      <c r="BL99" s="132"/>
      <c r="BM99" s="132"/>
    </row>
    <row r="100" spans="2:65" s="1" customFormat="1" ht="18" customHeight="1">
      <c r="B100" s="126"/>
      <c r="C100" s="127"/>
      <c r="D100" s="211" t="s">
        <v>129</v>
      </c>
      <c r="E100" s="230"/>
      <c r="F100" s="230"/>
      <c r="G100" s="230"/>
      <c r="H100" s="230"/>
      <c r="I100" s="127"/>
      <c r="J100" s="127"/>
      <c r="K100" s="127"/>
      <c r="L100" s="127"/>
      <c r="M100" s="127"/>
      <c r="N100" s="209">
        <f>ROUND(N88*T100,2)</f>
        <v>0</v>
      </c>
      <c r="O100" s="230"/>
      <c r="P100" s="230"/>
      <c r="Q100" s="230"/>
      <c r="R100" s="128"/>
      <c r="S100" s="129"/>
      <c r="T100" s="130"/>
      <c r="U100" s="131" t="s">
        <v>43</v>
      </c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  <c r="AP100" s="132"/>
      <c r="AQ100" s="132"/>
      <c r="AR100" s="132"/>
      <c r="AS100" s="132"/>
      <c r="AT100" s="132"/>
      <c r="AU100" s="132"/>
      <c r="AV100" s="132"/>
      <c r="AW100" s="132"/>
      <c r="AX100" s="132"/>
      <c r="AY100" s="133" t="s">
        <v>126</v>
      </c>
      <c r="AZ100" s="132"/>
      <c r="BA100" s="132"/>
      <c r="BB100" s="132"/>
      <c r="BC100" s="132"/>
      <c r="BD100" s="132"/>
      <c r="BE100" s="134">
        <f t="shared" si="0"/>
        <v>0</v>
      </c>
      <c r="BF100" s="134">
        <f t="shared" si="1"/>
        <v>0</v>
      </c>
      <c r="BG100" s="134">
        <f t="shared" si="2"/>
        <v>0</v>
      </c>
      <c r="BH100" s="134">
        <f t="shared" si="3"/>
        <v>0</v>
      </c>
      <c r="BI100" s="134">
        <f t="shared" si="4"/>
        <v>0</v>
      </c>
      <c r="BJ100" s="133" t="s">
        <v>84</v>
      </c>
      <c r="BK100" s="132"/>
      <c r="BL100" s="132"/>
      <c r="BM100" s="132"/>
    </row>
    <row r="101" spans="2:65" s="1" customFormat="1" ht="18" customHeight="1">
      <c r="B101" s="126"/>
      <c r="C101" s="127"/>
      <c r="D101" s="211" t="s">
        <v>130</v>
      </c>
      <c r="E101" s="230"/>
      <c r="F101" s="230"/>
      <c r="G101" s="230"/>
      <c r="H101" s="230"/>
      <c r="I101" s="127"/>
      <c r="J101" s="127"/>
      <c r="K101" s="127"/>
      <c r="L101" s="127"/>
      <c r="M101" s="127"/>
      <c r="N101" s="209">
        <f>ROUND(N88*T101,2)</f>
        <v>0</v>
      </c>
      <c r="O101" s="230"/>
      <c r="P101" s="230"/>
      <c r="Q101" s="230"/>
      <c r="R101" s="128"/>
      <c r="S101" s="129"/>
      <c r="T101" s="130"/>
      <c r="U101" s="131" t="s">
        <v>43</v>
      </c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  <c r="AP101" s="132"/>
      <c r="AQ101" s="132"/>
      <c r="AR101" s="132"/>
      <c r="AS101" s="132"/>
      <c r="AT101" s="132"/>
      <c r="AU101" s="132"/>
      <c r="AV101" s="132"/>
      <c r="AW101" s="132"/>
      <c r="AX101" s="132"/>
      <c r="AY101" s="133" t="s">
        <v>126</v>
      </c>
      <c r="AZ101" s="132"/>
      <c r="BA101" s="132"/>
      <c r="BB101" s="132"/>
      <c r="BC101" s="132"/>
      <c r="BD101" s="132"/>
      <c r="BE101" s="134">
        <f t="shared" si="0"/>
        <v>0</v>
      </c>
      <c r="BF101" s="134">
        <f t="shared" si="1"/>
        <v>0</v>
      </c>
      <c r="BG101" s="134">
        <f t="shared" si="2"/>
        <v>0</v>
      </c>
      <c r="BH101" s="134">
        <f t="shared" si="3"/>
        <v>0</v>
      </c>
      <c r="BI101" s="134">
        <f t="shared" si="4"/>
        <v>0</v>
      </c>
      <c r="BJ101" s="133" t="s">
        <v>84</v>
      </c>
      <c r="BK101" s="132"/>
      <c r="BL101" s="132"/>
      <c r="BM101" s="132"/>
    </row>
    <row r="102" spans="2:65" s="1" customFormat="1" ht="18" customHeight="1">
      <c r="B102" s="126"/>
      <c r="C102" s="127"/>
      <c r="D102" s="135" t="s">
        <v>131</v>
      </c>
      <c r="E102" s="127"/>
      <c r="F102" s="127"/>
      <c r="G102" s="127"/>
      <c r="H102" s="127"/>
      <c r="I102" s="127"/>
      <c r="J102" s="127"/>
      <c r="K102" s="127"/>
      <c r="L102" s="127"/>
      <c r="M102" s="127"/>
      <c r="N102" s="209">
        <f>ROUND(N88*T102,2)</f>
        <v>0</v>
      </c>
      <c r="O102" s="230"/>
      <c r="P102" s="230"/>
      <c r="Q102" s="230"/>
      <c r="R102" s="128"/>
      <c r="S102" s="129"/>
      <c r="T102" s="136"/>
      <c r="U102" s="137" t="s">
        <v>43</v>
      </c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  <c r="AP102" s="132"/>
      <c r="AQ102" s="132"/>
      <c r="AR102" s="132"/>
      <c r="AS102" s="132"/>
      <c r="AT102" s="132"/>
      <c r="AU102" s="132"/>
      <c r="AV102" s="132"/>
      <c r="AW102" s="132"/>
      <c r="AX102" s="132"/>
      <c r="AY102" s="133" t="s">
        <v>132</v>
      </c>
      <c r="AZ102" s="132"/>
      <c r="BA102" s="132"/>
      <c r="BB102" s="132"/>
      <c r="BC102" s="132"/>
      <c r="BD102" s="132"/>
      <c r="BE102" s="134">
        <f t="shared" si="0"/>
        <v>0</v>
      </c>
      <c r="BF102" s="134">
        <f t="shared" si="1"/>
        <v>0</v>
      </c>
      <c r="BG102" s="134">
        <f t="shared" si="2"/>
        <v>0</v>
      </c>
      <c r="BH102" s="134">
        <f t="shared" si="3"/>
        <v>0</v>
      </c>
      <c r="BI102" s="134">
        <f t="shared" si="4"/>
        <v>0</v>
      </c>
      <c r="BJ102" s="133" t="s">
        <v>84</v>
      </c>
      <c r="BK102" s="132"/>
      <c r="BL102" s="132"/>
      <c r="BM102" s="132"/>
    </row>
    <row r="103" spans="2:18" s="1" customFormat="1" ht="13.5">
      <c r="B103" s="30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2"/>
    </row>
    <row r="104" spans="2:18" s="1" customFormat="1" ht="29.25" customHeight="1">
      <c r="B104" s="30"/>
      <c r="C104" s="108" t="s">
        <v>107</v>
      </c>
      <c r="D104" s="109"/>
      <c r="E104" s="109"/>
      <c r="F104" s="109"/>
      <c r="G104" s="109"/>
      <c r="H104" s="109"/>
      <c r="I104" s="109"/>
      <c r="J104" s="109"/>
      <c r="K104" s="109"/>
      <c r="L104" s="212">
        <f>ROUND(SUM(N88+N96),2)</f>
        <v>0</v>
      </c>
      <c r="M104" s="224"/>
      <c r="N104" s="224"/>
      <c r="O104" s="224"/>
      <c r="P104" s="224"/>
      <c r="Q104" s="224"/>
      <c r="R104" s="32"/>
    </row>
    <row r="105" spans="2:18" s="1" customFormat="1" ht="6.75" customHeight="1"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6"/>
    </row>
    <row r="109" spans="2:18" s="1" customFormat="1" ht="6.75" customHeight="1">
      <c r="B109" s="57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9"/>
    </row>
    <row r="110" spans="2:18" s="1" customFormat="1" ht="36.75" customHeight="1">
      <c r="B110" s="30"/>
      <c r="C110" s="176" t="s">
        <v>133</v>
      </c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32"/>
    </row>
    <row r="111" spans="2:18" s="1" customFormat="1" ht="6.75" customHeight="1">
      <c r="B111" s="30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2"/>
    </row>
    <row r="112" spans="2:18" s="1" customFormat="1" ht="30" customHeight="1">
      <c r="B112" s="30"/>
      <c r="C112" s="25" t="s">
        <v>16</v>
      </c>
      <c r="D112" s="31"/>
      <c r="E112" s="31"/>
      <c r="F112" s="216" t="str">
        <f>F6</f>
        <v>Výmena svetlíkov ns výr. halách SAM - SHIPBUILDING AND MACHINERY a.s., Komárno</v>
      </c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31"/>
      <c r="R112" s="32"/>
    </row>
    <row r="113" spans="2:18" s="1" customFormat="1" ht="36.75" customHeight="1">
      <c r="B113" s="30"/>
      <c r="C113" s="64" t="s">
        <v>110</v>
      </c>
      <c r="D113" s="31"/>
      <c r="E113" s="31"/>
      <c r="F113" s="196" t="str">
        <f>F7</f>
        <v>6 - Hala 9-16</v>
      </c>
      <c r="G113" s="195"/>
      <c r="H113" s="195"/>
      <c r="I113" s="195"/>
      <c r="J113" s="195"/>
      <c r="K113" s="195"/>
      <c r="L113" s="195"/>
      <c r="M113" s="195"/>
      <c r="N113" s="195"/>
      <c r="O113" s="195"/>
      <c r="P113" s="195"/>
      <c r="Q113" s="31"/>
      <c r="R113" s="32"/>
    </row>
    <row r="114" spans="2:18" s="1" customFormat="1" ht="6.75" customHeight="1">
      <c r="B114" s="30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2"/>
    </row>
    <row r="115" spans="2:18" s="1" customFormat="1" ht="18" customHeight="1">
      <c r="B115" s="30"/>
      <c r="C115" s="25" t="s">
        <v>21</v>
      </c>
      <c r="D115" s="31"/>
      <c r="E115" s="31"/>
      <c r="F115" s="23" t="str">
        <f>F9</f>
        <v>Komárno</v>
      </c>
      <c r="G115" s="31"/>
      <c r="H115" s="31"/>
      <c r="I115" s="31"/>
      <c r="J115" s="31"/>
      <c r="K115" s="25" t="s">
        <v>23</v>
      </c>
      <c r="L115" s="31"/>
      <c r="M115" s="222" t="str">
        <f>IF(O9="","",O9)</f>
        <v>09.10.2020</v>
      </c>
      <c r="N115" s="195"/>
      <c r="O115" s="195"/>
      <c r="P115" s="195"/>
      <c r="Q115" s="31"/>
      <c r="R115" s="32"/>
    </row>
    <row r="116" spans="2:18" s="1" customFormat="1" ht="6.75" customHeight="1">
      <c r="B116" s="30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2"/>
    </row>
    <row r="117" spans="2:18" s="1" customFormat="1" ht="15">
      <c r="B117" s="30"/>
      <c r="C117" s="25" t="s">
        <v>25</v>
      </c>
      <c r="D117" s="31"/>
      <c r="E117" s="31"/>
      <c r="F117" s="23" t="str">
        <f>E12</f>
        <v>SAM – SHIPBUILDING AND MACHINERY, a.s. </v>
      </c>
      <c r="G117" s="31"/>
      <c r="H117" s="31"/>
      <c r="I117" s="31"/>
      <c r="J117" s="31"/>
      <c r="K117" s="25" t="s">
        <v>31</v>
      </c>
      <c r="L117" s="31"/>
      <c r="M117" s="181" t="str">
        <f>E18</f>
        <v>INTECH, spol. s r.o., Vlčie Hrdlo, 824 12 Bratisla</v>
      </c>
      <c r="N117" s="195"/>
      <c r="O117" s="195"/>
      <c r="P117" s="195"/>
      <c r="Q117" s="195"/>
      <c r="R117" s="32"/>
    </row>
    <row r="118" spans="2:18" s="1" customFormat="1" ht="14.25" customHeight="1">
      <c r="B118" s="30"/>
      <c r="C118" s="25" t="s">
        <v>29</v>
      </c>
      <c r="D118" s="31"/>
      <c r="E118" s="31"/>
      <c r="F118" s="23" t="str">
        <f>IF(E15="","",E15)</f>
        <v> </v>
      </c>
      <c r="G118" s="31"/>
      <c r="H118" s="31"/>
      <c r="I118" s="31"/>
      <c r="J118" s="31"/>
      <c r="K118" s="25" t="s">
        <v>34</v>
      </c>
      <c r="L118" s="31"/>
      <c r="M118" s="181" t="str">
        <f>E21</f>
        <v> </v>
      </c>
      <c r="N118" s="195"/>
      <c r="O118" s="195"/>
      <c r="P118" s="195"/>
      <c r="Q118" s="195"/>
      <c r="R118" s="32"/>
    </row>
    <row r="119" spans="2:18" s="1" customFormat="1" ht="9.75" customHeight="1">
      <c r="B119" s="30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2"/>
    </row>
    <row r="120" spans="2:27" s="8" customFormat="1" ht="29.25" customHeight="1">
      <c r="B120" s="138"/>
      <c r="C120" s="139" t="s">
        <v>134</v>
      </c>
      <c r="D120" s="140" t="s">
        <v>135</v>
      </c>
      <c r="E120" s="140" t="s">
        <v>58</v>
      </c>
      <c r="F120" s="231" t="s">
        <v>136</v>
      </c>
      <c r="G120" s="232"/>
      <c r="H120" s="232"/>
      <c r="I120" s="232"/>
      <c r="J120" s="140" t="s">
        <v>137</v>
      </c>
      <c r="K120" s="140" t="s">
        <v>138</v>
      </c>
      <c r="L120" s="233" t="s">
        <v>139</v>
      </c>
      <c r="M120" s="232"/>
      <c r="N120" s="231" t="s">
        <v>115</v>
      </c>
      <c r="O120" s="232"/>
      <c r="P120" s="232"/>
      <c r="Q120" s="234"/>
      <c r="R120" s="141"/>
      <c r="T120" s="72" t="s">
        <v>140</v>
      </c>
      <c r="U120" s="73" t="s">
        <v>40</v>
      </c>
      <c r="V120" s="73" t="s">
        <v>141</v>
      </c>
      <c r="W120" s="73" t="s">
        <v>142</v>
      </c>
      <c r="X120" s="73" t="s">
        <v>143</v>
      </c>
      <c r="Y120" s="73" t="s">
        <v>144</v>
      </c>
      <c r="Z120" s="73" t="s">
        <v>145</v>
      </c>
      <c r="AA120" s="74" t="s">
        <v>146</v>
      </c>
    </row>
    <row r="121" spans="2:63" s="1" customFormat="1" ht="29.25" customHeight="1">
      <c r="B121" s="30"/>
      <c r="C121" s="76" t="s">
        <v>112</v>
      </c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248">
        <f>BK121</f>
        <v>0</v>
      </c>
      <c r="O121" s="249"/>
      <c r="P121" s="249"/>
      <c r="Q121" s="249"/>
      <c r="R121" s="32"/>
      <c r="T121" s="75"/>
      <c r="U121" s="46"/>
      <c r="V121" s="46"/>
      <c r="W121" s="142">
        <f>W122+W133+W141</f>
        <v>0</v>
      </c>
      <c r="X121" s="46"/>
      <c r="Y121" s="142">
        <f>Y122+Y133+Y141</f>
        <v>0.00279</v>
      </c>
      <c r="Z121" s="46"/>
      <c r="AA121" s="143">
        <f>AA122+AA133+AA141</f>
        <v>157.392</v>
      </c>
      <c r="AT121" s="13" t="s">
        <v>75</v>
      </c>
      <c r="AU121" s="13" t="s">
        <v>117</v>
      </c>
      <c r="BK121" s="144">
        <f>BK122+BK133+BK141</f>
        <v>0</v>
      </c>
    </row>
    <row r="122" spans="2:63" s="9" customFormat="1" ht="36.75" customHeight="1">
      <c r="B122" s="145"/>
      <c r="C122" s="146"/>
      <c r="D122" s="147" t="s">
        <v>118</v>
      </c>
      <c r="E122" s="147"/>
      <c r="F122" s="147"/>
      <c r="G122" s="147"/>
      <c r="H122" s="147"/>
      <c r="I122" s="147"/>
      <c r="J122" s="147"/>
      <c r="K122" s="147"/>
      <c r="L122" s="147"/>
      <c r="M122" s="147"/>
      <c r="N122" s="228">
        <f>BK122</f>
        <v>0</v>
      </c>
      <c r="O122" s="225"/>
      <c r="P122" s="225"/>
      <c r="Q122" s="225"/>
      <c r="R122" s="148"/>
      <c r="T122" s="149"/>
      <c r="U122" s="146"/>
      <c r="V122" s="146"/>
      <c r="W122" s="150">
        <f>W123</f>
        <v>0</v>
      </c>
      <c r="X122" s="146"/>
      <c r="Y122" s="150">
        <f>Y123</f>
        <v>0</v>
      </c>
      <c r="Z122" s="146"/>
      <c r="AA122" s="151">
        <f>AA123</f>
        <v>157.392</v>
      </c>
      <c r="AR122" s="152" t="s">
        <v>81</v>
      </c>
      <c r="AT122" s="153" t="s">
        <v>75</v>
      </c>
      <c r="AU122" s="153" t="s">
        <v>76</v>
      </c>
      <c r="AY122" s="152" t="s">
        <v>147</v>
      </c>
      <c r="BK122" s="154">
        <f>BK123</f>
        <v>0</v>
      </c>
    </row>
    <row r="123" spans="2:63" s="9" customFormat="1" ht="19.5" customHeight="1">
      <c r="B123" s="145"/>
      <c r="C123" s="146"/>
      <c r="D123" s="155" t="s">
        <v>119</v>
      </c>
      <c r="E123" s="155"/>
      <c r="F123" s="155"/>
      <c r="G123" s="155"/>
      <c r="H123" s="155"/>
      <c r="I123" s="155"/>
      <c r="J123" s="155"/>
      <c r="K123" s="155"/>
      <c r="L123" s="155"/>
      <c r="M123" s="155"/>
      <c r="N123" s="250">
        <f>BK123</f>
        <v>0</v>
      </c>
      <c r="O123" s="251"/>
      <c r="P123" s="251"/>
      <c r="Q123" s="251"/>
      <c r="R123" s="148"/>
      <c r="T123" s="149"/>
      <c r="U123" s="146"/>
      <c r="V123" s="146"/>
      <c r="W123" s="150">
        <f>SUM(W124:W132)</f>
        <v>0</v>
      </c>
      <c r="X123" s="146"/>
      <c r="Y123" s="150">
        <f>SUM(Y124:Y132)</f>
        <v>0</v>
      </c>
      <c r="Z123" s="146"/>
      <c r="AA123" s="151">
        <f>SUM(AA124:AA132)</f>
        <v>157.392</v>
      </c>
      <c r="AR123" s="152" t="s">
        <v>81</v>
      </c>
      <c r="AT123" s="153" t="s">
        <v>75</v>
      </c>
      <c r="AU123" s="153" t="s">
        <v>81</v>
      </c>
      <c r="AY123" s="152" t="s">
        <v>147</v>
      </c>
      <c r="BK123" s="154">
        <f>SUM(BK124:BK132)</f>
        <v>0</v>
      </c>
    </row>
    <row r="124" spans="2:65" s="1" customFormat="1" ht="44.25" customHeight="1">
      <c r="B124" s="126"/>
      <c r="C124" s="156" t="s">
        <v>81</v>
      </c>
      <c r="D124" s="156" t="s">
        <v>148</v>
      </c>
      <c r="E124" s="157" t="s">
        <v>149</v>
      </c>
      <c r="F124" s="235" t="s">
        <v>150</v>
      </c>
      <c r="G124" s="236"/>
      <c r="H124" s="236"/>
      <c r="I124" s="236"/>
      <c r="J124" s="158" t="s">
        <v>151</v>
      </c>
      <c r="K124" s="159">
        <v>8744</v>
      </c>
      <c r="L124" s="237">
        <v>0</v>
      </c>
      <c r="M124" s="236"/>
      <c r="N124" s="238">
        <f aca="true" t="shared" si="5" ref="N124:N132">ROUND(L124*K124,2)</f>
        <v>0</v>
      </c>
      <c r="O124" s="236"/>
      <c r="P124" s="236"/>
      <c r="Q124" s="236"/>
      <c r="R124" s="128"/>
      <c r="T124" s="160" t="s">
        <v>19</v>
      </c>
      <c r="U124" s="39" t="s">
        <v>43</v>
      </c>
      <c r="V124" s="31"/>
      <c r="W124" s="161">
        <f aca="true" t="shared" si="6" ref="W124:W132">V124*K124</f>
        <v>0</v>
      </c>
      <c r="X124" s="161">
        <v>0</v>
      </c>
      <c r="Y124" s="161">
        <f aca="true" t="shared" si="7" ref="Y124:Y132">X124*K124</f>
        <v>0</v>
      </c>
      <c r="Z124" s="161">
        <v>0.018</v>
      </c>
      <c r="AA124" s="162">
        <f aca="true" t="shared" si="8" ref="AA124:AA132">Z124*K124</f>
        <v>157.392</v>
      </c>
      <c r="AR124" s="13" t="s">
        <v>152</v>
      </c>
      <c r="AT124" s="13" t="s">
        <v>148</v>
      </c>
      <c r="AU124" s="13" t="s">
        <v>84</v>
      </c>
      <c r="AY124" s="13" t="s">
        <v>147</v>
      </c>
      <c r="BE124" s="101">
        <f aca="true" t="shared" si="9" ref="BE124:BE132">IF(U124="základná",N124,0)</f>
        <v>0</v>
      </c>
      <c r="BF124" s="101">
        <f aca="true" t="shared" si="10" ref="BF124:BF132">IF(U124="znížená",N124,0)</f>
        <v>0</v>
      </c>
      <c r="BG124" s="101">
        <f aca="true" t="shared" si="11" ref="BG124:BG132">IF(U124="zákl. prenesená",N124,0)</f>
        <v>0</v>
      </c>
      <c r="BH124" s="101">
        <f aca="true" t="shared" si="12" ref="BH124:BH132">IF(U124="zníž. prenesená",N124,0)</f>
        <v>0</v>
      </c>
      <c r="BI124" s="101">
        <f aca="true" t="shared" si="13" ref="BI124:BI132">IF(U124="nulová",N124,0)</f>
        <v>0</v>
      </c>
      <c r="BJ124" s="13" t="s">
        <v>84</v>
      </c>
      <c r="BK124" s="101">
        <f aca="true" t="shared" si="14" ref="BK124:BK132">ROUND(L124*K124,2)</f>
        <v>0</v>
      </c>
      <c r="BL124" s="13" t="s">
        <v>152</v>
      </c>
      <c r="BM124" s="13" t="s">
        <v>278</v>
      </c>
    </row>
    <row r="125" spans="2:65" s="1" customFormat="1" ht="31.5" customHeight="1">
      <c r="B125" s="126"/>
      <c r="C125" s="156" t="s">
        <v>84</v>
      </c>
      <c r="D125" s="156" t="s">
        <v>148</v>
      </c>
      <c r="E125" s="157" t="s">
        <v>154</v>
      </c>
      <c r="F125" s="235" t="s">
        <v>155</v>
      </c>
      <c r="G125" s="236"/>
      <c r="H125" s="236"/>
      <c r="I125" s="236"/>
      <c r="J125" s="158" t="s">
        <v>156</v>
      </c>
      <c r="K125" s="159">
        <v>157.392</v>
      </c>
      <c r="L125" s="237">
        <v>0</v>
      </c>
      <c r="M125" s="236"/>
      <c r="N125" s="238">
        <f t="shared" si="5"/>
        <v>0</v>
      </c>
      <c r="O125" s="236"/>
      <c r="P125" s="236"/>
      <c r="Q125" s="236"/>
      <c r="R125" s="128"/>
      <c r="T125" s="160" t="s">
        <v>19</v>
      </c>
      <c r="U125" s="39" t="s">
        <v>43</v>
      </c>
      <c r="V125" s="31"/>
      <c r="W125" s="161">
        <f t="shared" si="6"/>
        <v>0</v>
      </c>
      <c r="X125" s="161">
        <v>0</v>
      </c>
      <c r="Y125" s="161">
        <f t="shared" si="7"/>
        <v>0</v>
      </c>
      <c r="Z125" s="161">
        <v>0</v>
      </c>
      <c r="AA125" s="162">
        <f t="shared" si="8"/>
        <v>0</v>
      </c>
      <c r="AR125" s="13" t="s">
        <v>90</v>
      </c>
      <c r="AT125" s="13" t="s">
        <v>148</v>
      </c>
      <c r="AU125" s="13" t="s">
        <v>84</v>
      </c>
      <c r="AY125" s="13" t="s">
        <v>147</v>
      </c>
      <c r="BE125" s="101">
        <f t="shared" si="9"/>
        <v>0</v>
      </c>
      <c r="BF125" s="101">
        <f t="shared" si="10"/>
        <v>0</v>
      </c>
      <c r="BG125" s="101">
        <f t="shared" si="11"/>
        <v>0</v>
      </c>
      <c r="BH125" s="101">
        <f t="shared" si="12"/>
        <v>0</v>
      </c>
      <c r="BI125" s="101">
        <f t="shared" si="13"/>
        <v>0</v>
      </c>
      <c r="BJ125" s="13" t="s">
        <v>84</v>
      </c>
      <c r="BK125" s="101">
        <f t="shared" si="14"/>
        <v>0</v>
      </c>
      <c r="BL125" s="13" t="s">
        <v>90</v>
      </c>
      <c r="BM125" s="13" t="s">
        <v>279</v>
      </c>
    </row>
    <row r="126" spans="2:65" s="1" customFormat="1" ht="31.5" customHeight="1">
      <c r="B126" s="126"/>
      <c r="C126" s="156" t="s">
        <v>87</v>
      </c>
      <c r="D126" s="156" t="s">
        <v>148</v>
      </c>
      <c r="E126" s="157" t="s">
        <v>158</v>
      </c>
      <c r="F126" s="235" t="s">
        <v>159</v>
      </c>
      <c r="G126" s="236"/>
      <c r="H126" s="236"/>
      <c r="I126" s="236"/>
      <c r="J126" s="158" t="s">
        <v>156</v>
      </c>
      <c r="K126" s="159">
        <v>157.392</v>
      </c>
      <c r="L126" s="237">
        <v>0</v>
      </c>
      <c r="M126" s="236"/>
      <c r="N126" s="238">
        <f t="shared" si="5"/>
        <v>0</v>
      </c>
      <c r="O126" s="236"/>
      <c r="P126" s="236"/>
      <c r="Q126" s="236"/>
      <c r="R126" s="128"/>
      <c r="T126" s="160" t="s">
        <v>19</v>
      </c>
      <c r="U126" s="39" t="s">
        <v>43</v>
      </c>
      <c r="V126" s="31"/>
      <c r="W126" s="161">
        <f t="shared" si="6"/>
        <v>0</v>
      </c>
      <c r="X126" s="161">
        <v>0</v>
      </c>
      <c r="Y126" s="161">
        <f t="shared" si="7"/>
        <v>0</v>
      </c>
      <c r="Z126" s="161">
        <v>0</v>
      </c>
      <c r="AA126" s="162">
        <f t="shared" si="8"/>
        <v>0</v>
      </c>
      <c r="AR126" s="13" t="s">
        <v>90</v>
      </c>
      <c r="AT126" s="13" t="s">
        <v>148</v>
      </c>
      <c r="AU126" s="13" t="s">
        <v>84</v>
      </c>
      <c r="AY126" s="13" t="s">
        <v>147</v>
      </c>
      <c r="BE126" s="101">
        <f t="shared" si="9"/>
        <v>0</v>
      </c>
      <c r="BF126" s="101">
        <f t="shared" si="10"/>
        <v>0</v>
      </c>
      <c r="BG126" s="101">
        <f t="shared" si="11"/>
        <v>0</v>
      </c>
      <c r="BH126" s="101">
        <f t="shared" si="12"/>
        <v>0</v>
      </c>
      <c r="BI126" s="101">
        <f t="shared" si="13"/>
        <v>0</v>
      </c>
      <c r="BJ126" s="13" t="s">
        <v>84</v>
      </c>
      <c r="BK126" s="101">
        <f t="shared" si="14"/>
        <v>0</v>
      </c>
      <c r="BL126" s="13" t="s">
        <v>90</v>
      </c>
      <c r="BM126" s="13" t="s">
        <v>280</v>
      </c>
    </row>
    <row r="127" spans="2:65" s="1" customFormat="1" ht="31.5" customHeight="1">
      <c r="B127" s="126"/>
      <c r="C127" s="156" t="s">
        <v>90</v>
      </c>
      <c r="D127" s="156" t="s">
        <v>148</v>
      </c>
      <c r="E127" s="157" t="s">
        <v>161</v>
      </c>
      <c r="F127" s="235" t="s">
        <v>162</v>
      </c>
      <c r="G127" s="236"/>
      <c r="H127" s="236"/>
      <c r="I127" s="236"/>
      <c r="J127" s="158" t="s">
        <v>156</v>
      </c>
      <c r="K127" s="159">
        <v>157.392</v>
      </c>
      <c r="L127" s="237">
        <v>0</v>
      </c>
      <c r="M127" s="236"/>
      <c r="N127" s="238">
        <f t="shared" si="5"/>
        <v>0</v>
      </c>
      <c r="O127" s="236"/>
      <c r="P127" s="236"/>
      <c r="Q127" s="236"/>
      <c r="R127" s="128"/>
      <c r="T127" s="160" t="s">
        <v>19</v>
      </c>
      <c r="U127" s="39" t="s">
        <v>43</v>
      </c>
      <c r="V127" s="31"/>
      <c r="W127" s="161">
        <f t="shared" si="6"/>
        <v>0</v>
      </c>
      <c r="X127" s="161">
        <v>0</v>
      </c>
      <c r="Y127" s="161">
        <f t="shared" si="7"/>
        <v>0</v>
      </c>
      <c r="Z127" s="161">
        <v>0</v>
      </c>
      <c r="AA127" s="162">
        <f t="shared" si="8"/>
        <v>0</v>
      </c>
      <c r="AR127" s="13" t="s">
        <v>90</v>
      </c>
      <c r="AT127" s="13" t="s">
        <v>148</v>
      </c>
      <c r="AU127" s="13" t="s">
        <v>84</v>
      </c>
      <c r="AY127" s="13" t="s">
        <v>147</v>
      </c>
      <c r="BE127" s="101">
        <f t="shared" si="9"/>
        <v>0</v>
      </c>
      <c r="BF127" s="101">
        <f t="shared" si="10"/>
        <v>0</v>
      </c>
      <c r="BG127" s="101">
        <f t="shared" si="11"/>
        <v>0</v>
      </c>
      <c r="BH127" s="101">
        <f t="shared" si="12"/>
        <v>0</v>
      </c>
      <c r="BI127" s="101">
        <f t="shared" si="13"/>
        <v>0</v>
      </c>
      <c r="BJ127" s="13" t="s">
        <v>84</v>
      </c>
      <c r="BK127" s="101">
        <f t="shared" si="14"/>
        <v>0</v>
      </c>
      <c r="BL127" s="13" t="s">
        <v>90</v>
      </c>
      <c r="BM127" s="13" t="s">
        <v>281</v>
      </c>
    </row>
    <row r="128" spans="2:65" s="1" customFormat="1" ht="31.5" customHeight="1">
      <c r="B128" s="126"/>
      <c r="C128" s="156" t="s">
        <v>93</v>
      </c>
      <c r="D128" s="156" t="s">
        <v>148</v>
      </c>
      <c r="E128" s="157" t="s">
        <v>164</v>
      </c>
      <c r="F128" s="235" t="s">
        <v>165</v>
      </c>
      <c r="G128" s="236"/>
      <c r="H128" s="236"/>
      <c r="I128" s="236"/>
      <c r="J128" s="158" t="s">
        <v>156</v>
      </c>
      <c r="K128" s="159">
        <v>3934.8</v>
      </c>
      <c r="L128" s="237">
        <v>0</v>
      </c>
      <c r="M128" s="236"/>
      <c r="N128" s="238">
        <f t="shared" si="5"/>
        <v>0</v>
      </c>
      <c r="O128" s="236"/>
      <c r="P128" s="236"/>
      <c r="Q128" s="236"/>
      <c r="R128" s="128"/>
      <c r="T128" s="160" t="s">
        <v>19</v>
      </c>
      <c r="U128" s="39" t="s">
        <v>43</v>
      </c>
      <c r="V128" s="31"/>
      <c r="W128" s="161">
        <f t="shared" si="6"/>
        <v>0</v>
      </c>
      <c r="X128" s="161">
        <v>0</v>
      </c>
      <c r="Y128" s="161">
        <f t="shared" si="7"/>
        <v>0</v>
      </c>
      <c r="Z128" s="161">
        <v>0</v>
      </c>
      <c r="AA128" s="162">
        <f t="shared" si="8"/>
        <v>0</v>
      </c>
      <c r="AR128" s="13" t="s">
        <v>90</v>
      </c>
      <c r="AT128" s="13" t="s">
        <v>148</v>
      </c>
      <c r="AU128" s="13" t="s">
        <v>84</v>
      </c>
      <c r="AY128" s="13" t="s">
        <v>147</v>
      </c>
      <c r="BE128" s="101">
        <f t="shared" si="9"/>
        <v>0</v>
      </c>
      <c r="BF128" s="101">
        <f t="shared" si="10"/>
        <v>0</v>
      </c>
      <c r="BG128" s="101">
        <f t="shared" si="11"/>
        <v>0</v>
      </c>
      <c r="BH128" s="101">
        <f t="shared" si="12"/>
        <v>0</v>
      </c>
      <c r="BI128" s="101">
        <f t="shared" si="13"/>
        <v>0</v>
      </c>
      <c r="BJ128" s="13" t="s">
        <v>84</v>
      </c>
      <c r="BK128" s="101">
        <f t="shared" si="14"/>
        <v>0</v>
      </c>
      <c r="BL128" s="13" t="s">
        <v>90</v>
      </c>
      <c r="BM128" s="13" t="s">
        <v>282</v>
      </c>
    </row>
    <row r="129" spans="2:65" s="1" customFormat="1" ht="31.5" customHeight="1">
      <c r="B129" s="126"/>
      <c r="C129" s="156" t="s">
        <v>96</v>
      </c>
      <c r="D129" s="156" t="s">
        <v>148</v>
      </c>
      <c r="E129" s="157" t="s">
        <v>167</v>
      </c>
      <c r="F129" s="235" t="s">
        <v>168</v>
      </c>
      <c r="G129" s="236"/>
      <c r="H129" s="236"/>
      <c r="I129" s="236"/>
      <c r="J129" s="158" t="s">
        <v>156</v>
      </c>
      <c r="K129" s="159">
        <v>157.392</v>
      </c>
      <c r="L129" s="237">
        <v>0</v>
      </c>
      <c r="M129" s="236"/>
      <c r="N129" s="238">
        <f t="shared" si="5"/>
        <v>0</v>
      </c>
      <c r="O129" s="236"/>
      <c r="P129" s="236"/>
      <c r="Q129" s="236"/>
      <c r="R129" s="128"/>
      <c r="T129" s="160" t="s">
        <v>19</v>
      </c>
      <c r="U129" s="39" t="s">
        <v>43</v>
      </c>
      <c r="V129" s="31"/>
      <c r="W129" s="161">
        <f t="shared" si="6"/>
        <v>0</v>
      </c>
      <c r="X129" s="161">
        <v>0</v>
      </c>
      <c r="Y129" s="161">
        <f t="shared" si="7"/>
        <v>0</v>
      </c>
      <c r="Z129" s="161">
        <v>0</v>
      </c>
      <c r="AA129" s="162">
        <f t="shared" si="8"/>
        <v>0</v>
      </c>
      <c r="AR129" s="13" t="s">
        <v>90</v>
      </c>
      <c r="AT129" s="13" t="s">
        <v>148</v>
      </c>
      <c r="AU129" s="13" t="s">
        <v>84</v>
      </c>
      <c r="AY129" s="13" t="s">
        <v>147</v>
      </c>
      <c r="BE129" s="101">
        <f t="shared" si="9"/>
        <v>0</v>
      </c>
      <c r="BF129" s="101">
        <f t="shared" si="10"/>
        <v>0</v>
      </c>
      <c r="BG129" s="101">
        <f t="shared" si="11"/>
        <v>0</v>
      </c>
      <c r="BH129" s="101">
        <f t="shared" si="12"/>
        <v>0</v>
      </c>
      <c r="BI129" s="101">
        <f t="shared" si="13"/>
        <v>0</v>
      </c>
      <c r="BJ129" s="13" t="s">
        <v>84</v>
      </c>
      <c r="BK129" s="101">
        <f t="shared" si="14"/>
        <v>0</v>
      </c>
      <c r="BL129" s="13" t="s">
        <v>90</v>
      </c>
      <c r="BM129" s="13" t="s">
        <v>283</v>
      </c>
    </row>
    <row r="130" spans="2:65" s="1" customFormat="1" ht="31.5" customHeight="1">
      <c r="B130" s="126"/>
      <c r="C130" s="156" t="s">
        <v>170</v>
      </c>
      <c r="D130" s="156" t="s">
        <v>148</v>
      </c>
      <c r="E130" s="157" t="s">
        <v>171</v>
      </c>
      <c r="F130" s="235" t="s">
        <v>172</v>
      </c>
      <c r="G130" s="236"/>
      <c r="H130" s="236"/>
      <c r="I130" s="236"/>
      <c r="J130" s="158" t="s">
        <v>156</v>
      </c>
      <c r="K130" s="159">
        <v>157.392</v>
      </c>
      <c r="L130" s="237">
        <v>0</v>
      </c>
      <c r="M130" s="236"/>
      <c r="N130" s="238">
        <f t="shared" si="5"/>
        <v>0</v>
      </c>
      <c r="O130" s="236"/>
      <c r="P130" s="236"/>
      <c r="Q130" s="236"/>
      <c r="R130" s="128"/>
      <c r="T130" s="160" t="s">
        <v>19</v>
      </c>
      <c r="U130" s="39" t="s">
        <v>43</v>
      </c>
      <c r="V130" s="31"/>
      <c r="W130" s="161">
        <f t="shared" si="6"/>
        <v>0</v>
      </c>
      <c r="X130" s="161">
        <v>0</v>
      </c>
      <c r="Y130" s="161">
        <f t="shared" si="7"/>
        <v>0</v>
      </c>
      <c r="Z130" s="161">
        <v>0</v>
      </c>
      <c r="AA130" s="162">
        <f t="shared" si="8"/>
        <v>0</v>
      </c>
      <c r="AR130" s="13" t="s">
        <v>90</v>
      </c>
      <c r="AT130" s="13" t="s">
        <v>148</v>
      </c>
      <c r="AU130" s="13" t="s">
        <v>84</v>
      </c>
      <c r="AY130" s="13" t="s">
        <v>147</v>
      </c>
      <c r="BE130" s="101">
        <f t="shared" si="9"/>
        <v>0</v>
      </c>
      <c r="BF130" s="101">
        <f t="shared" si="10"/>
        <v>0</v>
      </c>
      <c r="BG130" s="101">
        <f t="shared" si="11"/>
        <v>0</v>
      </c>
      <c r="BH130" s="101">
        <f t="shared" si="12"/>
        <v>0</v>
      </c>
      <c r="BI130" s="101">
        <f t="shared" si="13"/>
        <v>0</v>
      </c>
      <c r="BJ130" s="13" t="s">
        <v>84</v>
      </c>
      <c r="BK130" s="101">
        <f t="shared" si="14"/>
        <v>0</v>
      </c>
      <c r="BL130" s="13" t="s">
        <v>90</v>
      </c>
      <c r="BM130" s="13" t="s">
        <v>284</v>
      </c>
    </row>
    <row r="131" spans="2:65" s="1" customFormat="1" ht="31.5" customHeight="1">
      <c r="B131" s="126"/>
      <c r="C131" s="156" t="s">
        <v>174</v>
      </c>
      <c r="D131" s="156" t="s">
        <v>148</v>
      </c>
      <c r="E131" s="157" t="s">
        <v>175</v>
      </c>
      <c r="F131" s="235" t="s">
        <v>176</v>
      </c>
      <c r="G131" s="236"/>
      <c r="H131" s="236"/>
      <c r="I131" s="236"/>
      <c r="J131" s="158" t="s">
        <v>156</v>
      </c>
      <c r="K131" s="159">
        <v>157.392</v>
      </c>
      <c r="L131" s="237">
        <v>0</v>
      </c>
      <c r="M131" s="236"/>
      <c r="N131" s="238">
        <f t="shared" si="5"/>
        <v>0</v>
      </c>
      <c r="O131" s="236"/>
      <c r="P131" s="236"/>
      <c r="Q131" s="236"/>
      <c r="R131" s="128"/>
      <c r="T131" s="160" t="s">
        <v>19</v>
      </c>
      <c r="U131" s="39" t="s">
        <v>43</v>
      </c>
      <c r="V131" s="31"/>
      <c r="W131" s="161">
        <f t="shared" si="6"/>
        <v>0</v>
      </c>
      <c r="X131" s="161">
        <v>0</v>
      </c>
      <c r="Y131" s="161">
        <f t="shared" si="7"/>
        <v>0</v>
      </c>
      <c r="Z131" s="161">
        <v>0</v>
      </c>
      <c r="AA131" s="162">
        <f t="shared" si="8"/>
        <v>0</v>
      </c>
      <c r="AR131" s="13" t="s">
        <v>90</v>
      </c>
      <c r="AT131" s="13" t="s">
        <v>148</v>
      </c>
      <c r="AU131" s="13" t="s">
        <v>84</v>
      </c>
      <c r="AY131" s="13" t="s">
        <v>147</v>
      </c>
      <c r="BE131" s="101">
        <f t="shared" si="9"/>
        <v>0</v>
      </c>
      <c r="BF131" s="101">
        <f t="shared" si="10"/>
        <v>0</v>
      </c>
      <c r="BG131" s="101">
        <f t="shared" si="11"/>
        <v>0</v>
      </c>
      <c r="BH131" s="101">
        <f t="shared" si="12"/>
        <v>0</v>
      </c>
      <c r="BI131" s="101">
        <f t="shared" si="13"/>
        <v>0</v>
      </c>
      <c r="BJ131" s="13" t="s">
        <v>84</v>
      </c>
      <c r="BK131" s="101">
        <f t="shared" si="14"/>
        <v>0</v>
      </c>
      <c r="BL131" s="13" t="s">
        <v>90</v>
      </c>
      <c r="BM131" s="13" t="s">
        <v>285</v>
      </c>
    </row>
    <row r="132" spans="2:65" s="1" customFormat="1" ht="31.5" customHeight="1">
      <c r="B132" s="126"/>
      <c r="C132" s="156" t="s">
        <v>178</v>
      </c>
      <c r="D132" s="156" t="s">
        <v>148</v>
      </c>
      <c r="E132" s="157" t="s">
        <v>179</v>
      </c>
      <c r="F132" s="235" t="s">
        <v>180</v>
      </c>
      <c r="G132" s="236"/>
      <c r="H132" s="236"/>
      <c r="I132" s="236"/>
      <c r="J132" s="158" t="s">
        <v>156</v>
      </c>
      <c r="K132" s="159">
        <v>157.392</v>
      </c>
      <c r="L132" s="237">
        <v>0</v>
      </c>
      <c r="M132" s="236"/>
      <c r="N132" s="238">
        <f t="shared" si="5"/>
        <v>0</v>
      </c>
      <c r="O132" s="236"/>
      <c r="P132" s="236"/>
      <c r="Q132" s="236"/>
      <c r="R132" s="128"/>
      <c r="T132" s="160" t="s">
        <v>19</v>
      </c>
      <c r="U132" s="39" t="s">
        <v>43</v>
      </c>
      <c r="V132" s="31"/>
      <c r="W132" s="161">
        <f t="shared" si="6"/>
        <v>0</v>
      </c>
      <c r="X132" s="161">
        <v>0</v>
      </c>
      <c r="Y132" s="161">
        <f t="shared" si="7"/>
        <v>0</v>
      </c>
      <c r="Z132" s="161">
        <v>0</v>
      </c>
      <c r="AA132" s="162">
        <f t="shared" si="8"/>
        <v>0</v>
      </c>
      <c r="AR132" s="13" t="s">
        <v>90</v>
      </c>
      <c r="AT132" s="13" t="s">
        <v>148</v>
      </c>
      <c r="AU132" s="13" t="s">
        <v>84</v>
      </c>
      <c r="AY132" s="13" t="s">
        <v>147</v>
      </c>
      <c r="BE132" s="101">
        <f t="shared" si="9"/>
        <v>0</v>
      </c>
      <c r="BF132" s="101">
        <f t="shared" si="10"/>
        <v>0</v>
      </c>
      <c r="BG132" s="101">
        <f t="shared" si="11"/>
        <v>0</v>
      </c>
      <c r="BH132" s="101">
        <f t="shared" si="12"/>
        <v>0</v>
      </c>
      <c r="BI132" s="101">
        <f t="shared" si="13"/>
        <v>0</v>
      </c>
      <c r="BJ132" s="13" t="s">
        <v>84</v>
      </c>
      <c r="BK132" s="101">
        <f t="shared" si="14"/>
        <v>0</v>
      </c>
      <c r="BL132" s="13" t="s">
        <v>90</v>
      </c>
      <c r="BM132" s="13" t="s">
        <v>286</v>
      </c>
    </row>
    <row r="133" spans="2:63" s="9" customFormat="1" ht="36.75" customHeight="1">
      <c r="B133" s="145"/>
      <c r="C133" s="146"/>
      <c r="D133" s="147" t="s">
        <v>120</v>
      </c>
      <c r="E133" s="147"/>
      <c r="F133" s="147"/>
      <c r="G133" s="147"/>
      <c r="H133" s="147"/>
      <c r="I133" s="147"/>
      <c r="J133" s="147"/>
      <c r="K133" s="147"/>
      <c r="L133" s="147"/>
      <c r="M133" s="147"/>
      <c r="N133" s="252">
        <f>BK133</f>
        <v>0</v>
      </c>
      <c r="O133" s="253"/>
      <c r="P133" s="253"/>
      <c r="Q133" s="253"/>
      <c r="R133" s="148"/>
      <c r="T133" s="149"/>
      <c r="U133" s="146"/>
      <c r="V133" s="146"/>
      <c r="W133" s="150">
        <f>W134</f>
        <v>0</v>
      </c>
      <c r="X133" s="146"/>
      <c r="Y133" s="150">
        <f>Y134</f>
        <v>0.00279</v>
      </c>
      <c r="Z133" s="146"/>
      <c r="AA133" s="151">
        <f>AA134</f>
        <v>0</v>
      </c>
      <c r="AR133" s="152" t="s">
        <v>84</v>
      </c>
      <c r="AT133" s="153" t="s">
        <v>75</v>
      </c>
      <c r="AU133" s="153" t="s">
        <v>76</v>
      </c>
      <c r="AY133" s="152" t="s">
        <v>147</v>
      </c>
      <c r="BK133" s="154">
        <f>BK134</f>
        <v>0</v>
      </c>
    </row>
    <row r="134" spans="2:63" s="9" customFormat="1" ht="19.5" customHeight="1">
      <c r="B134" s="145"/>
      <c r="C134" s="146"/>
      <c r="D134" s="155" t="s">
        <v>121</v>
      </c>
      <c r="E134" s="155"/>
      <c r="F134" s="155"/>
      <c r="G134" s="155"/>
      <c r="H134" s="155"/>
      <c r="I134" s="155"/>
      <c r="J134" s="155"/>
      <c r="K134" s="155"/>
      <c r="L134" s="155"/>
      <c r="M134" s="155"/>
      <c r="N134" s="250">
        <f>BK134</f>
        <v>0</v>
      </c>
      <c r="O134" s="251"/>
      <c r="P134" s="251"/>
      <c r="Q134" s="251"/>
      <c r="R134" s="148"/>
      <c r="T134" s="149"/>
      <c r="U134" s="146"/>
      <c r="V134" s="146"/>
      <c r="W134" s="150">
        <f>W135+SUM(W136:W138)</f>
        <v>0</v>
      </c>
      <c r="X134" s="146"/>
      <c r="Y134" s="150">
        <f>Y135+SUM(Y136:Y138)</f>
        <v>0.00279</v>
      </c>
      <c r="Z134" s="146"/>
      <c r="AA134" s="151">
        <f>AA135+SUM(AA136:AA138)</f>
        <v>0</v>
      </c>
      <c r="AR134" s="152" t="s">
        <v>84</v>
      </c>
      <c r="AT134" s="153" t="s">
        <v>75</v>
      </c>
      <c r="AU134" s="153" t="s">
        <v>81</v>
      </c>
      <c r="AY134" s="152" t="s">
        <v>147</v>
      </c>
      <c r="BK134" s="154">
        <f>BK135+SUM(BK136:BK138)</f>
        <v>0</v>
      </c>
    </row>
    <row r="135" spans="2:65" s="1" customFormat="1" ht="31.5" customHeight="1">
      <c r="B135" s="126"/>
      <c r="C135" s="156" t="s">
        <v>182</v>
      </c>
      <c r="D135" s="156" t="s">
        <v>148</v>
      </c>
      <c r="E135" s="157" t="s">
        <v>183</v>
      </c>
      <c r="F135" s="235" t="s">
        <v>184</v>
      </c>
      <c r="G135" s="236"/>
      <c r="H135" s="236"/>
      <c r="I135" s="236"/>
      <c r="J135" s="158" t="s">
        <v>185</v>
      </c>
      <c r="K135" s="159">
        <v>1</v>
      </c>
      <c r="L135" s="237">
        <v>0</v>
      </c>
      <c r="M135" s="236"/>
      <c r="N135" s="238">
        <f>ROUND(L135*K135,2)</f>
        <v>0</v>
      </c>
      <c r="O135" s="236"/>
      <c r="P135" s="236"/>
      <c r="Q135" s="236"/>
      <c r="R135" s="128"/>
      <c r="T135" s="160" t="s">
        <v>19</v>
      </c>
      <c r="U135" s="39" t="s">
        <v>43</v>
      </c>
      <c r="V135" s="31"/>
      <c r="W135" s="161">
        <f>V135*K135</f>
        <v>0</v>
      </c>
      <c r="X135" s="161">
        <v>0.00183</v>
      </c>
      <c r="Y135" s="161">
        <f>X135*K135</f>
        <v>0.00183</v>
      </c>
      <c r="Z135" s="161">
        <v>0</v>
      </c>
      <c r="AA135" s="162">
        <f>Z135*K135</f>
        <v>0</v>
      </c>
      <c r="AR135" s="13" t="s">
        <v>90</v>
      </c>
      <c r="AT135" s="13" t="s">
        <v>148</v>
      </c>
      <c r="AU135" s="13" t="s">
        <v>84</v>
      </c>
      <c r="AY135" s="13" t="s">
        <v>147</v>
      </c>
      <c r="BE135" s="101">
        <f>IF(U135="základná",N135,0)</f>
        <v>0</v>
      </c>
      <c r="BF135" s="101">
        <f>IF(U135="znížená",N135,0)</f>
        <v>0</v>
      </c>
      <c r="BG135" s="101">
        <f>IF(U135="zákl. prenesená",N135,0)</f>
        <v>0</v>
      </c>
      <c r="BH135" s="101">
        <f>IF(U135="zníž. prenesená",N135,0)</f>
        <v>0</v>
      </c>
      <c r="BI135" s="101">
        <f>IF(U135="nulová",N135,0)</f>
        <v>0</v>
      </c>
      <c r="BJ135" s="13" t="s">
        <v>84</v>
      </c>
      <c r="BK135" s="101">
        <f>ROUND(L135*K135,2)</f>
        <v>0</v>
      </c>
      <c r="BL135" s="13" t="s">
        <v>90</v>
      </c>
      <c r="BM135" s="13" t="s">
        <v>287</v>
      </c>
    </row>
    <row r="136" spans="2:65" s="1" customFormat="1" ht="69.75" customHeight="1">
      <c r="B136" s="126"/>
      <c r="C136" s="156" t="s">
        <v>187</v>
      </c>
      <c r="D136" s="156" t="s">
        <v>148</v>
      </c>
      <c r="E136" s="157" t="s">
        <v>188</v>
      </c>
      <c r="F136" s="235" t="s">
        <v>288</v>
      </c>
      <c r="G136" s="236"/>
      <c r="H136" s="236"/>
      <c r="I136" s="236"/>
      <c r="J136" s="158" t="s">
        <v>190</v>
      </c>
      <c r="K136" s="159">
        <v>8</v>
      </c>
      <c r="L136" s="237">
        <v>0</v>
      </c>
      <c r="M136" s="236"/>
      <c r="N136" s="238">
        <f>ROUND(L136*K136,2)</f>
        <v>0</v>
      </c>
      <c r="O136" s="236"/>
      <c r="P136" s="236"/>
      <c r="Q136" s="236"/>
      <c r="R136" s="128"/>
      <c r="T136" s="160" t="s">
        <v>19</v>
      </c>
      <c r="U136" s="39" t="s">
        <v>43</v>
      </c>
      <c r="V136" s="31"/>
      <c r="W136" s="161">
        <f>V136*K136</f>
        <v>0</v>
      </c>
      <c r="X136" s="161">
        <v>0</v>
      </c>
      <c r="Y136" s="161">
        <f>X136*K136</f>
        <v>0</v>
      </c>
      <c r="Z136" s="161">
        <v>0</v>
      </c>
      <c r="AA136" s="162">
        <f>Z136*K136</f>
        <v>0</v>
      </c>
      <c r="AR136" s="13" t="s">
        <v>152</v>
      </c>
      <c r="AT136" s="13" t="s">
        <v>148</v>
      </c>
      <c r="AU136" s="13" t="s">
        <v>84</v>
      </c>
      <c r="AY136" s="13" t="s">
        <v>147</v>
      </c>
      <c r="BE136" s="101">
        <f>IF(U136="základná",N136,0)</f>
        <v>0</v>
      </c>
      <c r="BF136" s="101">
        <f>IF(U136="znížená",N136,0)</f>
        <v>0</v>
      </c>
      <c r="BG136" s="101">
        <f>IF(U136="zákl. prenesená",N136,0)</f>
        <v>0</v>
      </c>
      <c r="BH136" s="101">
        <f>IF(U136="zníž. prenesená",N136,0)</f>
        <v>0</v>
      </c>
      <c r="BI136" s="101">
        <f>IF(U136="nulová",N136,0)</f>
        <v>0</v>
      </c>
      <c r="BJ136" s="13" t="s">
        <v>84</v>
      </c>
      <c r="BK136" s="101">
        <f>ROUND(L136*K136,2)</f>
        <v>0</v>
      </c>
      <c r="BL136" s="13" t="s">
        <v>152</v>
      </c>
      <c r="BM136" s="13" t="s">
        <v>289</v>
      </c>
    </row>
    <row r="137" spans="2:65" s="1" customFormat="1" ht="69.75" customHeight="1">
      <c r="B137" s="126"/>
      <c r="C137" s="156" t="s">
        <v>192</v>
      </c>
      <c r="D137" s="156" t="s">
        <v>148</v>
      </c>
      <c r="E137" s="157" t="s">
        <v>272</v>
      </c>
      <c r="F137" s="235" t="s">
        <v>273</v>
      </c>
      <c r="G137" s="236"/>
      <c r="H137" s="236"/>
      <c r="I137" s="236"/>
      <c r="J137" s="158" t="s">
        <v>185</v>
      </c>
      <c r="K137" s="159">
        <v>8</v>
      </c>
      <c r="L137" s="237">
        <v>0</v>
      </c>
      <c r="M137" s="236"/>
      <c r="N137" s="238">
        <f>ROUND(L137*K137,2)</f>
        <v>0</v>
      </c>
      <c r="O137" s="236"/>
      <c r="P137" s="236"/>
      <c r="Q137" s="236"/>
      <c r="R137" s="128"/>
      <c r="T137" s="160" t="s">
        <v>19</v>
      </c>
      <c r="U137" s="39" t="s">
        <v>43</v>
      </c>
      <c r="V137" s="31"/>
      <c r="W137" s="161">
        <f>V137*K137</f>
        <v>0</v>
      </c>
      <c r="X137" s="161">
        <v>0</v>
      </c>
      <c r="Y137" s="161">
        <f>X137*K137</f>
        <v>0</v>
      </c>
      <c r="Z137" s="161">
        <v>0</v>
      </c>
      <c r="AA137" s="162">
        <f>Z137*K137</f>
        <v>0</v>
      </c>
      <c r="AR137" s="13" t="s">
        <v>152</v>
      </c>
      <c r="AT137" s="13" t="s">
        <v>148</v>
      </c>
      <c r="AU137" s="13" t="s">
        <v>84</v>
      </c>
      <c r="AY137" s="13" t="s">
        <v>147</v>
      </c>
      <c r="BE137" s="101">
        <f>IF(U137="základná",N137,0)</f>
        <v>0</v>
      </c>
      <c r="BF137" s="101">
        <f>IF(U137="znížená",N137,0)</f>
        <v>0</v>
      </c>
      <c r="BG137" s="101">
        <f>IF(U137="zákl. prenesená",N137,0)</f>
        <v>0</v>
      </c>
      <c r="BH137" s="101">
        <f>IF(U137="zníž. prenesená",N137,0)</f>
        <v>0</v>
      </c>
      <c r="BI137" s="101">
        <f>IF(U137="nulová",N137,0)</f>
        <v>0</v>
      </c>
      <c r="BJ137" s="13" t="s">
        <v>84</v>
      </c>
      <c r="BK137" s="101">
        <f>ROUND(L137*K137,2)</f>
        <v>0</v>
      </c>
      <c r="BL137" s="13" t="s">
        <v>152</v>
      </c>
      <c r="BM137" s="13" t="s">
        <v>290</v>
      </c>
    </row>
    <row r="138" spans="2:63" s="9" customFormat="1" ht="21.75" customHeight="1">
      <c r="B138" s="145"/>
      <c r="C138" s="146"/>
      <c r="D138" s="155" t="s">
        <v>219</v>
      </c>
      <c r="E138" s="155"/>
      <c r="F138" s="155"/>
      <c r="G138" s="155"/>
      <c r="H138" s="155"/>
      <c r="I138" s="155"/>
      <c r="J138" s="155"/>
      <c r="K138" s="155"/>
      <c r="L138" s="155"/>
      <c r="M138" s="155"/>
      <c r="N138" s="243">
        <f>BK138</f>
        <v>0</v>
      </c>
      <c r="O138" s="244"/>
      <c r="P138" s="244"/>
      <c r="Q138" s="244"/>
      <c r="R138" s="148"/>
      <c r="T138" s="149"/>
      <c r="U138" s="146"/>
      <c r="V138" s="146"/>
      <c r="W138" s="150">
        <f>SUM(W139:W140)</f>
        <v>0</v>
      </c>
      <c r="X138" s="146"/>
      <c r="Y138" s="150">
        <f>SUM(Y139:Y140)</f>
        <v>0.00096</v>
      </c>
      <c r="Z138" s="146"/>
      <c r="AA138" s="151">
        <f>SUM(AA139:AA140)</f>
        <v>0</v>
      </c>
      <c r="AR138" s="152" t="s">
        <v>81</v>
      </c>
      <c r="AT138" s="153" t="s">
        <v>75</v>
      </c>
      <c r="AU138" s="153" t="s">
        <v>84</v>
      </c>
      <c r="AY138" s="152" t="s">
        <v>147</v>
      </c>
      <c r="BK138" s="154">
        <f>SUM(BK139:BK140)</f>
        <v>0</v>
      </c>
    </row>
    <row r="139" spans="2:65" s="1" customFormat="1" ht="44.25" customHeight="1">
      <c r="B139" s="126"/>
      <c r="C139" s="156" t="s">
        <v>196</v>
      </c>
      <c r="D139" s="156" t="s">
        <v>148</v>
      </c>
      <c r="E139" s="157" t="s">
        <v>197</v>
      </c>
      <c r="F139" s="235" t="s">
        <v>198</v>
      </c>
      <c r="G139" s="236"/>
      <c r="H139" s="236"/>
      <c r="I139" s="236"/>
      <c r="J139" s="158" t="s">
        <v>185</v>
      </c>
      <c r="K139" s="159">
        <v>1</v>
      </c>
      <c r="L139" s="237">
        <v>0</v>
      </c>
      <c r="M139" s="236"/>
      <c r="N139" s="238">
        <f>ROUND(L139*K139,2)</f>
        <v>0</v>
      </c>
      <c r="O139" s="236"/>
      <c r="P139" s="236"/>
      <c r="Q139" s="236"/>
      <c r="R139" s="128"/>
      <c r="T139" s="160" t="s">
        <v>19</v>
      </c>
      <c r="U139" s="39" t="s">
        <v>43</v>
      </c>
      <c r="V139" s="31"/>
      <c r="W139" s="161">
        <f>V139*K139</f>
        <v>0</v>
      </c>
      <c r="X139" s="161">
        <v>0.00096</v>
      </c>
      <c r="Y139" s="161">
        <f>X139*K139</f>
        <v>0.00096</v>
      </c>
      <c r="Z139" s="161">
        <v>0</v>
      </c>
      <c r="AA139" s="162">
        <f>Z139*K139</f>
        <v>0</v>
      </c>
      <c r="AR139" s="13" t="s">
        <v>90</v>
      </c>
      <c r="AT139" s="13" t="s">
        <v>148</v>
      </c>
      <c r="AU139" s="13" t="s">
        <v>87</v>
      </c>
      <c r="AY139" s="13" t="s">
        <v>147</v>
      </c>
      <c r="BE139" s="101">
        <f>IF(U139="základná",N139,0)</f>
        <v>0</v>
      </c>
      <c r="BF139" s="101">
        <f>IF(U139="znížená",N139,0)</f>
        <v>0</v>
      </c>
      <c r="BG139" s="101">
        <f>IF(U139="zákl. prenesená",N139,0)</f>
        <v>0</v>
      </c>
      <c r="BH139" s="101">
        <f>IF(U139="zníž. prenesená",N139,0)</f>
        <v>0</v>
      </c>
      <c r="BI139" s="101">
        <f>IF(U139="nulová",N139,0)</f>
        <v>0</v>
      </c>
      <c r="BJ139" s="13" t="s">
        <v>84</v>
      </c>
      <c r="BK139" s="101">
        <f>ROUND(L139*K139,2)</f>
        <v>0</v>
      </c>
      <c r="BL139" s="13" t="s">
        <v>90</v>
      </c>
      <c r="BM139" s="13" t="s">
        <v>291</v>
      </c>
    </row>
    <row r="140" spans="2:65" s="1" customFormat="1" ht="22.5" customHeight="1">
      <c r="B140" s="126"/>
      <c r="C140" s="156" t="s">
        <v>271</v>
      </c>
      <c r="D140" s="156" t="s">
        <v>148</v>
      </c>
      <c r="E140" s="157" t="s">
        <v>292</v>
      </c>
      <c r="F140" s="235" t="s">
        <v>293</v>
      </c>
      <c r="G140" s="236"/>
      <c r="H140" s="236"/>
      <c r="I140" s="236"/>
      <c r="J140" s="158" t="s">
        <v>185</v>
      </c>
      <c r="K140" s="159">
        <v>1</v>
      </c>
      <c r="L140" s="237">
        <v>0</v>
      </c>
      <c r="M140" s="236"/>
      <c r="N140" s="238">
        <f>ROUND(L140*K140,2)</f>
        <v>0</v>
      </c>
      <c r="O140" s="236"/>
      <c r="P140" s="236"/>
      <c r="Q140" s="236"/>
      <c r="R140" s="128"/>
      <c r="T140" s="160" t="s">
        <v>19</v>
      </c>
      <c r="U140" s="39" t="s">
        <v>43</v>
      </c>
      <c r="V140" s="31"/>
      <c r="W140" s="161">
        <f>V140*K140</f>
        <v>0</v>
      </c>
      <c r="X140" s="161">
        <v>0</v>
      </c>
      <c r="Y140" s="161">
        <f>X140*K140</f>
        <v>0</v>
      </c>
      <c r="Z140" s="161">
        <v>0</v>
      </c>
      <c r="AA140" s="162">
        <f>Z140*K140</f>
        <v>0</v>
      </c>
      <c r="AR140" s="13" t="s">
        <v>90</v>
      </c>
      <c r="AT140" s="13" t="s">
        <v>148</v>
      </c>
      <c r="AU140" s="13" t="s">
        <v>87</v>
      </c>
      <c r="AY140" s="13" t="s">
        <v>147</v>
      </c>
      <c r="BE140" s="101">
        <f>IF(U140="základná",N140,0)</f>
        <v>0</v>
      </c>
      <c r="BF140" s="101">
        <f>IF(U140="znížená",N140,0)</f>
        <v>0</v>
      </c>
      <c r="BG140" s="101">
        <f>IF(U140="zákl. prenesená",N140,0)</f>
        <v>0</v>
      </c>
      <c r="BH140" s="101">
        <f>IF(U140="zníž. prenesená",N140,0)</f>
        <v>0</v>
      </c>
      <c r="BI140" s="101">
        <f>IF(U140="nulová",N140,0)</f>
        <v>0</v>
      </c>
      <c r="BJ140" s="13" t="s">
        <v>84</v>
      </c>
      <c r="BK140" s="101">
        <f>ROUND(L140*K140,2)</f>
        <v>0</v>
      </c>
      <c r="BL140" s="13" t="s">
        <v>90</v>
      </c>
      <c r="BM140" s="13" t="s">
        <v>294</v>
      </c>
    </row>
    <row r="141" spans="2:63" s="1" customFormat="1" ht="49.5" customHeight="1">
      <c r="B141" s="30"/>
      <c r="C141" s="31"/>
      <c r="D141" s="147" t="s">
        <v>200</v>
      </c>
      <c r="E141" s="31"/>
      <c r="F141" s="31"/>
      <c r="G141" s="31"/>
      <c r="H141" s="31"/>
      <c r="I141" s="31"/>
      <c r="J141" s="31"/>
      <c r="K141" s="31"/>
      <c r="L141" s="31"/>
      <c r="M141" s="31"/>
      <c r="N141" s="245">
        <f aca="true" t="shared" si="15" ref="N141:N146">BK141</f>
        <v>0</v>
      </c>
      <c r="O141" s="246"/>
      <c r="P141" s="246"/>
      <c r="Q141" s="246"/>
      <c r="R141" s="32"/>
      <c r="T141" s="69"/>
      <c r="U141" s="31"/>
      <c r="V141" s="31"/>
      <c r="W141" s="31"/>
      <c r="X141" s="31"/>
      <c r="Y141" s="31"/>
      <c r="Z141" s="31"/>
      <c r="AA141" s="70"/>
      <c r="AT141" s="13" t="s">
        <v>75</v>
      </c>
      <c r="AU141" s="13" t="s">
        <v>76</v>
      </c>
      <c r="AY141" s="13" t="s">
        <v>201</v>
      </c>
      <c r="BK141" s="101">
        <f>SUM(BK142:BK146)</f>
        <v>0</v>
      </c>
    </row>
    <row r="142" spans="2:63" s="1" customFormat="1" ht="21.75" customHeight="1">
      <c r="B142" s="30"/>
      <c r="C142" s="163" t="s">
        <v>19</v>
      </c>
      <c r="D142" s="163" t="s">
        <v>148</v>
      </c>
      <c r="E142" s="164" t="s">
        <v>19</v>
      </c>
      <c r="F142" s="241" t="s">
        <v>19</v>
      </c>
      <c r="G142" s="242"/>
      <c r="H142" s="242"/>
      <c r="I142" s="242"/>
      <c r="J142" s="165" t="s">
        <v>19</v>
      </c>
      <c r="K142" s="166"/>
      <c r="L142" s="237"/>
      <c r="M142" s="240"/>
      <c r="N142" s="239">
        <f t="shared" si="15"/>
        <v>0</v>
      </c>
      <c r="O142" s="240"/>
      <c r="P142" s="240"/>
      <c r="Q142" s="240"/>
      <c r="R142" s="32"/>
      <c r="T142" s="160" t="s">
        <v>19</v>
      </c>
      <c r="U142" s="167" t="s">
        <v>43</v>
      </c>
      <c r="V142" s="31"/>
      <c r="W142" s="31"/>
      <c r="X142" s="31"/>
      <c r="Y142" s="31"/>
      <c r="Z142" s="31"/>
      <c r="AA142" s="70"/>
      <c r="AT142" s="13" t="s">
        <v>201</v>
      </c>
      <c r="AU142" s="13" t="s">
        <v>81</v>
      </c>
      <c r="AY142" s="13" t="s">
        <v>201</v>
      </c>
      <c r="BE142" s="101">
        <f>IF(U142="základná",N142,0)</f>
        <v>0</v>
      </c>
      <c r="BF142" s="101">
        <f>IF(U142="znížená",N142,0)</f>
        <v>0</v>
      </c>
      <c r="BG142" s="101">
        <f>IF(U142="zákl. prenesená",N142,0)</f>
        <v>0</v>
      </c>
      <c r="BH142" s="101">
        <f>IF(U142="zníž. prenesená",N142,0)</f>
        <v>0</v>
      </c>
      <c r="BI142" s="101">
        <f>IF(U142="nulová",N142,0)</f>
        <v>0</v>
      </c>
      <c r="BJ142" s="13" t="s">
        <v>84</v>
      </c>
      <c r="BK142" s="101">
        <f>L142*K142</f>
        <v>0</v>
      </c>
    </row>
    <row r="143" spans="2:63" s="1" customFormat="1" ht="21.75" customHeight="1">
      <c r="B143" s="30"/>
      <c r="C143" s="163" t="s">
        <v>19</v>
      </c>
      <c r="D143" s="163" t="s">
        <v>148</v>
      </c>
      <c r="E143" s="164" t="s">
        <v>19</v>
      </c>
      <c r="F143" s="241" t="s">
        <v>19</v>
      </c>
      <c r="G143" s="242"/>
      <c r="H143" s="242"/>
      <c r="I143" s="242"/>
      <c r="J143" s="165" t="s">
        <v>19</v>
      </c>
      <c r="K143" s="166"/>
      <c r="L143" s="237"/>
      <c r="M143" s="240"/>
      <c r="N143" s="239">
        <f t="shared" si="15"/>
        <v>0</v>
      </c>
      <c r="O143" s="240"/>
      <c r="P143" s="240"/>
      <c r="Q143" s="240"/>
      <c r="R143" s="32"/>
      <c r="T143" s="160" t="s">
        <v>19</v>
      </c>
      <c r="U143" s="167" t="s">
        <v>43</v>
      </c>
      <c r="V143" s="31"/>
      <c r="W143" s="31"/>
      <c r="X143" s="31"/>
      <c r="Y143" s="31"/>
      <c r="Z143" s="31"/>
      <c r="AA143" s="70"/>
      <c r="AT143" s="13" t="s">
        <v>201</v>
      </c>
      <c r="AU143" s="13" t="s">
        <v>81</v>
      </c>
      <c r="AY143" s="13" t="s">
        <v>201</v>
      </c>
      <c r="BE143" s="101">
        <f>IF(U143="základná",N143,0)</f>
        <v>0</v>
      </c>
      <c r="BF143" s="101">
        <f>IF(U143="znížená",N143,0)</f>
        <v>0</v>
      </c>
      <c r="BG143" s="101">
        <f>IF(U143="zákl. prenesená",N143,0)</f>
        <v>0</v>
      </c>
      <c r="BH143" s="101">
        <f>IF(U143="zníž. prenesená",N143,0)</f>
        <v>0</v>
      </c>
      <c r="BI143" s="101">
        <f>IF(U143="nulová",N143,0)</f>
        <v>0</v>
      </c>
      <c r="BJ143" s="13" t="s">
        <v>84</v>
      </c>
      <c r="BK143" s="101">
        <f>L143*K143</f>
        <v>0</v>
      </c>
    </row>
    <row r="144" spans="2:63" s="1" customFormat="1" ht="21.75" customHeight="1">
      <c r="B144" s="30"/>
      <c r="C144" s="163" t="s">
        <v>19</v>
      </c>
      <c r="D144" s="163" t="s">
        <v>148</v>
      </c>
      <c r="E144" s="164" t="s">
        <v>19</v>
      </c>
      <c r="F144" s="241" t="s">
        <v>19</v>
      </c>
      <c r="G144" s="242"/>
      <c r="H144" s="242"/>
      <c r="I144" s="242"/>
      <c r="J144" s="165" t="s">
        <v>19</v>
      </c>
      <c r="K144" s="166"/>
      <c r="L144" s="237"/>
      <c r="M144" s="240"/>
      <c r="N144" s="239">
        <f t="shared" si="15"/>
        <v>0</v>
      </c>
      <c r="O144" s="240"/>
      <c r="P144" s="240"/>
      <c r="Q144" s="240"/>
      <c r="R144" s="32"/>
      <c r="T144" s="160" t="s">
        <v>19</v>
      </c>
      <c r="U144" s="167" t="s">
        <v>43</v>
      </c>
      <c r="V144" s="31"/>
      <c r="W144" s="31"/>
      <c r="X144" s="31"/>
      <c r="Y144" s="31"/>
      <c r="Z144" s="31"/>
      <c r="AA144" s="70"/>
      <c r="AT144" s="13" t="s">
        <v>201</v>
      </c>
      <c r="AU144" s="13" t="s">
        <v>81</v>
      </c>
      <c r="AY144" s="13" t="s">
        <v>201</v>
      </c>
      <c r="BE144" s="101">
        <f>IF(U144="základná",N144,0)</f>
        <v>0</v>
      </c>
      <c r="BF144" s="101">
        <f>IF(U144="znížená",N144,0)</f>
        <v>0</v>
      </c>
      <c r="BG144" s="101">
        <f>IF(U144="zákl. prenesená",N144,0)</f>
        <v>0</v>
      </c>
      <c r="BH144" s="101">
        <f>IF(U144="zníž. prenesená",N144,0)</f>
        <v>0</v>
      </c>
      <c r="BI144" s="101">
        <f>IF(U144="nulová",N144,0)</f>
        <v>0</v>
      </c>
      <c r="BJ144" s="13" t="s">
        <v>84</v>
      </c>
      <c r="BK144" s="101">
        <f>L144*K144</f>
        <v>0</v>
      </c>
    </row>
    <row r="145" spans="2:63" s="1" customFormat="1" ht="21.75" customHeight="1">
      <c r="B145" s="30"/>
      <c r="C145" s="163" t="s">
        <v>19</v>
      </c>
      <c r="D145" s="163" t="s">
        <v>148</v>
      </c>
      <c r="E145" s="164" t="s">
        <v>19</v>
      </c>
      <c r="F145" s="241" t="s">
        <v>19</v>
      </c>
      <c r="G145" s="242"/>
      <c r="H145" s="242"/>
      <c r="I145" s="242"/>
      <c r="J145" s="165" t="s">
        <v>19</v>
      </c>
      <c r="K145" s="166"/>
      <c r="L145" s="237"/>
      <c r="M145" s="240"/>
      <c r="N145" s="239">
        <f t="shared" si="15"/>
        <v>0</v>
      </c>
      <c r="O145" s="240"/>
      <c r="P145" s="240"/>
      <c r="Q145" s="240"/>
      <c r="R145" s="32"/>
      <c r="T145" s="160" t="s">
        <v>19</v>
      </c>
      <c r="U145" s="167" t="s">
        <v>43</v>
      </c>
      <c r="V145" s="31"/>
      <c r="W145" s="31"/>
      <c r="X145" s="31"/>
      <c r="Y145" s="31"/>
      <c r="Z145" s="31"/>
      <c r="AA145" s="70"/>
      <c r="AT145" s="13" t="s">
        <v>201</v>
      </c>
      <c r="AU145" s="13" t="s">
        <v>81</v>
      </c>
      <c r="AY145" s="13" t="s">
        <v>201</v>
      </c>
      <c r="BE145" s="101">
        <f>IF(U145="základná",N145,0)</f>
        <v>0</v>
      </c>
      <c r="BF145" s="101">
        <f>IF(U145="znížená",N145,0)</f>
        <v>0</v>
      </c>
      <c r="BG145" s="101">
        <f>IF(U145="zákl. prenesená",N145,0)</f>
        <v>0</v>
      </c>
      <c r="BH145" s="101">
        <f>IF(U145="zníž. prenesená",N145,0)</f>
        <v>0</v>
      </c>
      <c r="BI145" s="101">
        <f>IF(U145="nulová",N145,0)</f>
        <v>0</v>
      </c>
      <c r="BJ145" s="13" t="s">
        <v>84</v>
      </c>
      <c r="BK145" s="101">
        <f>L145*K145</f>
        <v>0</v>
      </c>
    </row>
    <row r="146" spans="2:63" s="1" customFormat="1" ht="21.75" customHeight="1">
      <c r="B146" s="30"/>
      <c r="C146" s="163" t="s">
        <v>19</v>
      </c>
      <c r="D146" s="163" t="s">
        <v>148</v>
      </c>
      <c r="E146" s="164" t="s">
        <v>19</v>
      </c>
      <c r="F146" s="241" t="s">
        <v>19</v>
      </c>
      <c r="G146" s="242"/>
      <c r="H146" s="242"/>
      <c r="I146" s="242"/>
      <c r="J146" s="165" t="s">
        <v>19</v>
      </c>
      <c r="K146" s="166"/>
      <c r="L146" s="237"/>
      <c r="M146" s="240"/>
      <c r="N146" s="239">
        <f t="shared" si="15"/>
        <v>0</v>
      </c>
      <c r="O146" s="240"/>
      <c r="P146" s="240"/>
      <c r="Q146" s="240"/>
      <c r="R146" s="32"/>
      <c r="T146" s="160" t="s">
        <v>19</v>
      </c>
      <c r="U146" s="167" t="s">
        <v>43</v>
      </c>
      <c r="V146" s="51"/>
      <c r="W146" s="51"/>
      <c r="X146" s="51"/>
      <c r="Y146" s="51"/>
      <c r="Z146" s="51"/>
      <c r="AA146" s="53"/>
      <c r="AT146" s="13" t="s">
        <v>201</v>
      </c>
      <c r="AU146" s="13" t="s">
        <v>81</v>
      </c>
      <c r="AY146" s="13" t="s">
        <v>201</v>
      </c>
      <c r="BE146" s="101">
        <f>IF(U146="základná",N146,0)</f>
        <v>0</v>
      </c>
      <c r="BF146" s="101">
        <f>IF(U146="znížená",N146,0)</f>
        <v>0</v>
      </c>
      <c r="BG146" s="101">
        <f>IF(U146="zákl. prenesená",N146,0)</f>
        <v>0</v>
      </c>
      <c r="BH146" s="101">
        <f>IF(U146="zníž. prenesená",N146,0)</f>
        <v>0</v>
      </c>
      <c r="BI146" s="101">
        <f>IF(U146="nulová",N146,0)</f>
        <v>0</v>
      </c>
      <c r="BJ146" s="13" t="s">
        <v>84</v>
      </c>
      <c r="BK146" s="101">
        <f>L146*K146</f>
        <v>0</v>
      </c>
    </row>
    <row r="147" spans="2:18" s="1" customFormat="1" ht="6.75" customHeight="1">
      <c r="B147" s="54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6"/>
    </row>
  </sheetData>
  <sheetProtection password="CC35" sheet="1" objects="1" scenarios="1" formatColumns="0" formatRows="0" sort="0" autoFilter="0"/>
  <mergeCells count="132">
    <mergeCell ref="S2:AC2"/>
    <mergeCell ref="N123:Q123"/>
    <mergeCell ref="N133:Q133"/>
    <mergeCell ref="N134:Q134"/>
    <mergeCell ref="N138:Q138"/>
    <mergeCell ref="N141:Q141"/>
    <mergeCell ref="M117:Q117"/>
    <mergeCell ref="M118:Q118"/>
    <mergeCell ref="N102:Q102"/>
    <mergeCell ref="L104:Q104"/>
    <mergeCell ref="H1:K1"/>
    <mergeCell ref="F145:I145"/>
    <mergeCell ref="L145:M145"/>
    <mergeCell ref="N145:Q145"/>
    <mergeCell ref="F146:I146"/>
    <mergeCell ref="L146:M146"/>
    <mergeCell ref="N146:Q146"/>
    <mergeCell ref="F143:I143"/>
    <mergeCell ref="L143:M143"/>
    <mergeCell ref="N143:Q143"/>
    <mergeCell ref="F144:I144"/>
    <mergeCell ref="L144:M144"/>
    <mergeCell ref="N144:Q144"/>
    <mergeCell ref="F140:I140"/>
    <mergeCell ref="L140:M140"/>
    <mergeCell ref="N140:Q140"/>
    <mergeCell ref="F142:I142"/>
    <mergeCell ref="L142:M142"/>
    <mergeCell ref="N142:Q142"/>
    <mergeCell ref="F137:I137"/>
    <mergeCell ref="L137:M137"/>
    <mergeCell ref="N137:Q137"/>
    <mergeCell ref="F139:I139"/>
    <mergeCell ref="L139:M139"/>
    <mergeCell ref="N139:Q139"/>
    <mergeCell ref="F135:I135"/>
    <mergeCell ref="L135:M135"/>
    <mergeCell ref="N135:Q135"/>
    <mergeCell ref="F136:I136"/>
    <mergeCell ref="L136:M136"/>
    <mergeCell ref="N136:Q136"/>
    <mergeCell ref="F131:I131"/>
    <mergeCell ref="L131:M131"/>
    <mergeCell ref="N131:Q131"/>
    <mergeCell ref="F132:I132"/>
    <mergeCell ref="L132:M132"/>
    <mergeCell ref="N132:Q132"/>
    <mergeCell ref="F129:I129"/>
    <mergeCell ref="L129:M129"/>
    <mergeCell ref="N129:Q129"/>
    <mergeCell ref="F130:I130"/>
    <mergeCell ref="L130:M130"/>
    <mergeCell ref="N130:Q130"/>
    <mergeCell ref="F127:I127"/>
    <mergeCell ref="L127:M127"/>
    <mergeCell ref="N127:Q127"/>
    <mergeCell ref="F128:I128"/>
    <mergeCell ref="L128:M128"/>
    <mergeCell ref="N128:Q128"/>
    <mergeCell ref="F125:I125"/>
    <mergeCell ref="L125:M125"/>
    <mergeCell ref="N125:Q125"/>
    <mergeCell ref="F126:I126"/>
    <mergeCell ref="L126:M126"/>
    <mergeCell ref="N126:Q126"/>
    <mergeCell ref="F120:I120"/>
    <mergeCell ref="L120:M120"/>
    <mergeCell ref="N120:Q120"/>
    <mergeCell ref="F124:I124"/>
    <mergeCell ref="L124:M124"/>
    <mergeCell ref="N124:Q124"/>
    <mergeCell ref="N121:Q121"/>
    <mergeCell ref="N122:Q122"/>
    <mergeCell ref="C110:Q110"/>
    <mergeCell ref="F112:P112"/>
    <mergeCell ref="F113:P113"/>
    <mergeCell ref="M115:P115"/>
    <mergeCell ref="D99:H99"/>
    <mergeCell ref="N99:Q99"/>
    <mergeCell ref="D100:H100"/>
    <mergeCell ref="N100:Q100"/>
    <mergeCell ref="D101:H101"/>
    <mergeCell ref="N101:Q101"/>
    <mergeCell ref="N94:Q94"/>
    <mergeCell ref="N96:Q96"/>
    <mergeCell ref="D97:H97"/>
    <mergeCell ref="N97:Q97"/>
    <mergeCell ref="D98:H98"/>
    <mergeCell ref="N98:Q98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dataValidations count="2">
    <dataValidation type="list" allowBlank="1" showInputMessage="1" showErrorMessage="1" error="Povolené sú hodnoty K a M." sqref="D142:D147">
      <formula1>"K,M"</formula1>
    </dataValidation>
    <dataValidation type="list" allowBlank="1" showInputMessage="1" showErrorMessage="1" error="Povolené sú hodnoty základná, znížená, nulová." sqref="U142:U147">
      <formula1>"základná,znížená,nulová"</formula1>
    </dataValidation>
  </dataValidation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20" tooltip="Rozpočet" display="3) Rozpočet"/>
    <hyperlink ref="S1:T1" location="'Rekapitulácia stavby'!C2" tooltip="Rekapitulácia stavby" display="Rekapitulácia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Jaros</dc:creator>
  <cp:keywords/>
  <dc:description/>
  <cp:lastModifiedBy>Eva</cp:lastModifiedBy>
  <dcterms:created xsi:type="dcterms:W3CDTF">2020-10-09T13:00:35Z</dcterms:created>
  <dcterms:modified xsi:type="dcterms:W3CDTF">2020-11-03T14:04:27Z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